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Report" sheetId="1" r:id="rId1"/>
    <sheet name="DS1" sheetId="2" state="hidden" r:id="rId2"/>
  </sheets>
  <definedNames>
    <definedName name="__bookmark_1">'Report'!$A$5:$R$101</definedName>
  </definedNames>
  <calcPr fullCalcOnLoad="1"/>
</workbook>
</file>

<file path=xl/sharedStrings.xml><?xml version="1.0" encoding="utf-8"?>
<sst xmlns="http://schemas.openxmlformats.org/spreadsheetml/2006/main" count="299" uniqueCount="239">
  <si>
    <t>Ayuntamiento de Granadilla de Abona</t>
  </si>
  <si>
    <t>ACREEDORES POR OPERACIONES PENDIENTES DE APLICAR A PRESUPUESTO</t>
  </si>
  <si>
    <t>Periodo: 2023</t>
  </si>
  <si>
    <t>DESCRIPCIÓN DEL GASTO</t>
  </si>
  <si>
    <t>APLICACIÓN PRESUPUESTARIA</t>
  </si>
  <si>
    <t>IMPORTE PENDIENTE DE APLICAR A PRESUPUESTO</t>
  </si>
  <si>
    <t>PAGADO A 31/12</t>
  </si>
  <si>
    <t>OBSERVACIONES</t>
  </si>
  <si>
    <t>CÓDIGO</t>
  </si>
  <si>
    <t>DENOMINACIÓN</t>
  </si>
  <si>
    <t>A 1 DE ENERO</t>
  </si>
  <si>
    <t>ABONOS</t>
  </si>
  <si>
    <t>CARGOS</t>
  </si>
  <si>
    <t>A 31 DE DICIEMBRE</t>
  </si>
  <si>
    <t>12020000000031</t>
  </si>
  <si>
    <t>FACTURA DE LA CERTIFICACION Nº7 DE LOS TRABAJOS REALIZAOS EN LA OBRA DE EMERGENCIA EJECUCION MURO DE CONTENCION EN CALLE CUEVA LA MORA DURANTE EL MES DE AGOSTO DE 2020</t>
  </si>
  <si>
    <t>/15100/60900</t>
  </si>
  <si>
    <t>12020000000032</t>
  </si>
  <si>
    <t>FACTURA DE LA CERTIFICACION Nº8 DE LOS TRABAJOS REALIZADOS DURANTE EL MES DE SEPTIEMBRE DE 2020 EN LA OBRA OBRA EMERGENCIA EJECUCION MURO DE CONTENCION EN LA CALLE CUEVA LA MORA</t>
  </si>
  <si>
    <t>12020000000033</t>
  </si>
  <si>
    <t>FACTURA DE LA CERTIFICACION Nº9 DE LOS TRABAJOS REALIZADOS DURANTE EL MES DE OCTUBRE DE 2020 EN LA OBRA DE EMERGENCIA EJECUCION DE MURO DE CONTENCION EN CALLE CUEVA LA MORA</t>
  </si>
  <si>
    <t>12020000000034</t>
  </si>
  <si>
    <t>FACTURA DE LA CERTIFICACION Nº10 DE LOS TRABAJOS REALIZADOS EN EL MES DE NOVIEMBRE DE 2020 EN LA OBRA DE EMERGENCIA EJECUCION DE MURO DE CONTENCION EN CALLE CUEVA LA MORA</t>
  </si>
  <si>
    <t>12020000000064</t>
  </si>
  <si>
    <t>Dirección Facultativa de la obra de emergencia denominada “Reposición de muro de contención y medidas de seguridad en la Calle Cueva La Mora. Granadilla de Abona” , CERTIFICACIÓN Nº 6. AGOSTO 2020.</t>
  </si>
  <si>
    <t>/15100/22706</t>
  </si>
  <si>
    <t>12020000000067</t>
  </si>
  <si>
    <t>Dirección Facultativa de la obra de emergencia denominada “Reposición de muro de contención y medidas de seguridad en la Calle Cueva La Mora. Granadilla de Abona” , CERTIFICACIÓN Nº 7. SEPTIEMBRE 2020.</t>
  </si>
  <si>
    <t>12022000000016</t>
  </si>
  <si>
    <t>misa plaza santa rita. granadilla de abona</t>
  </si>
  <si>
    <t>/33400/22799</t>
  </si>
  <si>
    <t>12022000000017</t>
  </si>
  <si>
    <t>SERVICIO DE TELEASISTENCIA CORRESPONDIENTE AL MES DE DICIEMBRE  DEL 2020
usuarios mes completo</t>
  </si>
  <si>
    <t>/23100/22799</t>
  </si>
  <si>
    <t>12022000000018</t>
  </si>
  <si>
    <t>TÉRMINO DE POTENCIA PUNTA
TÉRMINO DE POTENCIA VALLE
TÉRMINO DE POTENCIA P1
TÉRMINO DE POTENCIA P2
TÉRMINO DE POTENCIA P3
TÉRMINO DE POTENCIA P4
TÉRMINO DE POTENCIA P5
TÉRMINO DE POTENCIA P6
TÉRMINO DE POTENCIA CARGOS PUNTA
TÉRMINO DE POTENCIA CARGOS VALLE
TÉRMINO DE POTENCIA CARGOS P1
TÉRMINO DE POTENCIA CARGOS P2
TÉRMINO DE POTENCIA CARGOS P3
TÉRMINO DE POTENCIA CARGOS P4
TÉRMINO DE POTENCIA CARGOS P5
TÉRMINO DE POTENCIA CARGOS P6
EXCESOS DE POTENCIA
ENERGÍA ACTIVA PUNTA
ENERG</t>
  </si>
  <si>
    <t>/32300/22100</t>
  </si>
  <si>
    <t>12022000000019</t>
  </si>
  <si>
    <t>TÉRMINO DE POTENCIA
TÉRMINO DE POTENCIA PUNTA
TÉRMINO DE POTENCIA VALLE
TÉRMINO DE POTENCIA P1
TÉRMINO DE POTENCIA P2
TÉRMINO DE POTENCIA P3
TÉRMINO DE POTENCIA P4
TÉRMINO DE POTENCIA P5
TÉRMINO DE POTENCIA P6
TÉRMINO DE POTENCIA CARGOS PUNTA
TÉRMINO DE POTENCIA CARGOS VALLE
TÉRMINO DE POTENCIA CARGOS P1
TÉRMINO DE POTENCIA CARGOS P2
TÉRMINO DE POTENCIA CARGOS P3
TÉRMINO DE POTENCIA CARGOS P4
TÉRMINO DE POTENCIA CARGOS P5
TÉRMINO DE POTENCIA CARGOS P6
EXCESOS DE POTENCIA
ENERGÍ</t>
  </si>
  <si>
    <t>12022000000020</t>
  </si>
  <si>
    <t>EN CONCEPTO DE ESTANCIA EN HOTEL UCANCA DEL SE?OR JOS? MANUEL MELI?N HERN?NDEZ ENTRE LAS FECHAS 03/03/2022 Y 07/03/2022. FACTURA N? 4000677. FECHA: 07/03/2022</t>
  </si>
  <si>
    <t>/23100/48000</t>
  </si>
  <si>
    <t>12022000000021</t>
  </si>
  <si>
    <t>12022000000022</t>
  </si>
  <si>
    <t>FACTURA EN CONCEPTO DE ABONO FACTURA 93 DE SERVICIO DE 3 D?AS DE  MEGAFON?A PARA LA ACTIVIDAD DE HOMENAJE A LAS CAMARERAS DE PISO</t>
  </si>
  <si>
    <t>12022000000023</t>
  </si>
  <si>
    <t>FACTURA N? 1022, FECHA 25/05/2022, CONCEPTO: SERVICIOS CSSO REALIZADO DESDE JUNIO 2021 HASTA MAYO 2022 EN LA OBRA SALA VELATORIO DE GRANADILLA CASCO</t>
  </si>
  <si>
    <t>12022000000024</t>
  </si>
  <si>
    <t>VARIOS</t>
  </si>
  <si>
    <t>/92000/22100</t>
  </si>
  <si>
    <t>12022000000025</t>
  </si>
  <si>
    <t>CUOTAS ASOCIADOS</t>
  </si>
  <si>
    <t>/43200/46100</t>
  </si>
  <si>
    <t>12022000000026</t>
  </si>
  <si>
    <t>CERTIFICACIONES,NOTAS SIMPLES O NOTIFICACIONES</t>
  </si>
  <si>
    <t>12022000000027</t>
  </si>
  <si>
    <t>Honorarios para Proyecto de Actualización relativo a la  "Ampliación 4- Cementerio Granadilla de Abona - Fase XII Patio Virgen del Rosario" RELATIVO A Expediente 3651D/2021</t>
  </si>
  <si>
    <t>12022000000028</t>
  </si>
  <si>
    <t>CON MOTIVO DEL ALQUILER DE SONIDO AMBIENTE PARA LA CELEBRACION DE TALLERES TRADICIONALES REALIZADOS EN LA PLAZA DE EL MEDANO, EL 18 DE AGOSTO DE 2022:  SONIDO CON MUSICA AMBIENTE.......500 €  CONCEJALIA DE CULTURA Y FIESTAS</t>
  </si>
  <si>
    <t>12022000000029</t>
  </si>
  <si>
    <t>CON MOTIVO DE LA RUEDA DE PRENSA , CELEBRADA EN EL SALON DE ACTOS DEL HOTEL MEDANO, EL DIA 19 DE AGOSTO DE 2022, POR LA MUESTRA DE LOS PUEBLOS:  SONIDO.................500 €  CONCEJALIA DE CULTURA Y FIESTAS</t>
  </si>
  <si>
    <t>12022000000030</t>
  </si>
  <si>
    <t>CON MOTIVO DE LA PEREGRINACION DE LA VIRGEN DE ABONA, POR EL SERVICIO DE ALQUILER DE TARIMAS TEMPORALES, PARA EL MES DE AGOSTO DE 2022 PARA LAS OFRENDAS DE GRUPOS Y ASOCIACIONES ( SE INCLUYE SERVICIO DE TRANSPORTE, MONTAJE Y DESMONTAJE):  20/08/22   CRUCE LAS VEGAS Y CHIMICHE 1 tarima de 6x8 m con transporte y montaje.....1.560 €  20/08/22  BARRIO LAS VEGAS 1 tarima de 6x8 m con transporte y montaje.....1.560 €  21/08/22 CHIMICHE 1 tarima de 6x8 m con transporte y montaje.....1.560 €</t>
  </si>
  <si>
    <t>12022000000031</t>
  </si>
  <si>
    <t>FACTURA CORRESPONDIENTE A LOS TRABAJOS DE REALIZACIÓN DE ADENDA AL PROYECTO DE URBANIZACIÓN U.A. ARENAS DE MAR</t>
  </si>
  <si>
    <t>12022000000032</t>
  </si>
  <si>
    <t>POR LA ADQUISICION DE 200 EJEMPLARES DE LA PUBLICACION: EL INSTITUTO DE GRANADILLA DE ABONA (1972-2022) 50 AÑOS DE ENSEÑANZA EN EL SUR DE TENERIFE.</t>
  </si>
  <si>
    <t>/33400/22001</t>
  </si>
  <si>
    <t>12022000000033</t>
  </si>
  <si>
    <t>TFS - ADULTOS - DESAYUNOS OCT22
TFS - ADULTO CADI OCT22
TFS - ADULTOS HIPOCALORICO-ALMUERZO OCT22
TFS - ADULTOS SIN CERDO-ALMUERZO OCT22
TFS - NEW MENU BASAL ADULTOS/MAYORES ALMUERZO OCT22
TFS - NEW MENU REFORZADO 2 ALMUERZO OCT22
TFS - NEW REGIMEN/HIPOCALORICO/DIABETICO/SIN SAL A+æADIDA ALMUERZO ADULTOS OCT22
TFS - NEW SIN CERDO ADULTO ALMUERZO OCT22
TFS - REFORZADO 2 FRIO ADULTO-ALMUERZO OCT22</t>
  </si>
  <si>
    <t>/23100/22105</t>
  </si>
  <si>
    <t>12022000000034</t>
  </si>
  <si>
    <t>Honorarios correspondientes a “ REDACCIÓN DE PROYECTO NUEVA EBAR LOS BALOS E IMPULSIÓN. T.M. GRANADILLA DE ABONA ”</t>
  </si>
  <si>
    <t>12022000000035</t>
  </si>
  <si>
    <t>Aranzadi Fusión Instituciones Diamond
LIC.ARANZ.FUSION INSTITUCIONES DIAMOND</t>
  </si>
  <si>
    <t>/92000/22001</t>
  </si>
  <si>
    <t>12022000000036</t>
  </si>
  <si>
    <t>INSPECCION CNMC
IMPUESTO ELECTRICO VARIOS</t>
  </si>
  <si>
    <t>12022000000037</t>
  </si>
  <si>
    <t>Facturación mensual correspondiente - Encomienda
TARIFA     5,5 %</t>
  </si>
  <si>
    <t>/45911/22799</t>
  </si>
  <si>
    <t>12022000000038</t>
  </si>
  <si>
    <t>TÉRMINO DE POTENCIA PUNTA
TÉRMINO DE POTENCIA VALLE
TÉRMINO DE POTENCIA P1
TÉRMINO DE POTENCIA P2
TÉRMINO DE POTENCIA P3
TÉRMINO DE POTENCIA P4
TÉRMINO DE POTENCIA P5
TÉRMINO DE POTENCIA P6
TÉRMINO DE POTENCIA CARGOS PUNTA
TÉRMINO DE POTENCIA CARGOS VALLE
TÉRMINO DE POTENCIA CARGOS P1
TÉRMINO DE POTENCIA CARGOS P2
TÉRMINO DE POTENCIA CARGOS P3
TÉRMINO DE POTENCIA CARGOS P4
TÉRMINO DE POTENCIA CARGOS P5
TÉRMINO DE POTENCIA CARGOS P6
ENERGÍA ACTIVA PUNTA
ENERGÍA ACTIVA LLANO
ENER</t>
  </si>
  <si>
    <t>/33400/22100</t>
  </si>
  <si>
    <t>12022000000039</t>
  </si>
  <si>
    <t>12022000000040</t>
  </si>
  <si>
    <t>132/2022</t>
  </si>
  <si>
    <t>12022000000041</t>
  </si>
  <si>
    <t>CONFORME AL CONTRATO DENOMINADO SERVICIO DE ALQUILER, INSTALADCION MONTAJE Y MANTENIMIENTO, DESMONTAJE DE INSTALACIONES Y EQUIPAMIENTOS DE SONIDO, ILUMINACION E IMAGEN TEMPORALES PARA LOS ACTOS O EVENTOS DEL MUNICIPIO DE GRANADILLA DE ABONA, REALIZADOS EN EL MES DE OCTUBRE DE 2022, POR LA CONCEJALIA DE SERVICIOS SOCIALES.  EXPEDIENTE DE 11380 F.     DIA 18 DE OCTUBRE : GRANADILLA  MUNICIPIO SALUDABLE (JORNADA DE PROMOCION DE LA SALUD, SALUD MENTAL), EN EL SIEC DE SAN ISIDRO, CODIGO s2.
DIA 19 D</t>
  </si>
  <si>
    <t>12022000000042</t>
  </si>
  <si>
    <t>POR EL SERVICIO DE ALQUILER DE SONIDO E ILUMINACION CON MOTIVO DE LAS FIESTAS DE SANSOFE EN EL MEDANO Y LOS ABRIGOS EN LOS SIGUIENTES DIAS Y  CON LOS SIGUIENTES MATERIALES:  
DIA 2 DE JULIO DE 2022, ESPECTACULO ARCHIPIELAGO DE VOLCANES :MATERIAL 5 MICROS CRANEALES...... 500 EUROS,   5 MICROS INALAMBRICOS  500 EUROS
DIA 30 DE JULIO DE 2022 ; BANDA DE MUSICA Y GRUPO BOHEMIIA DE LANZAROTE:  MATERIAL .. 8 MICROS INALAMBRICOS  800 EUROS...; 17 MONITORES ..... 680 EUROS, 
5 DE AGOSTO DE 2022,   GRU</t>
  </si>
  <si>
    <t>12022000000043</t>
  </si>
  <si>
    <t>.SERVICIO DE ALQUILER DE MATERIAL SONIDO, PARA LA OBRA DE TEATRO "ME QUIERE, NO ME QUIERE" A REALIZAR EN EL SIEC DE SAN ISIDRO, GRANADILLA
2 MICROFONOS CRANEALES PARA LA OBRA DE TEATRO.
CONCEJALIA DE SERVICIOS SOCIALES</t>
  </si>
  <si>
    <t>/32710/22799</t>
  </si>
  <si>
    <t>12022000000044</t>
  </si>
  <si>
    <t>CONCEJALIA DE SERVICIOS SOCIALES.  CONFORME AL CONTRATO DENOMINADO   SERVICIO DE ALQUILER, INSTALACION MONTAJE Y MANTENIMIENTO, DESMONTAJE DE INSTALACIONES Y EQUIPAMIENTOS DE SONIDO, ILUMINACION E IMAGEN TEMPORALES PARA LOS ACTOS O EVENTOS DEL MUNICIPIO DE GRANADILLA DE ABONA , REALIZADOS EN EL MES DE NOVIEMBRE DE 2022, POR LA CONCEJALIA DE SERVICIOS SOCIALES,  EXPEDIENTE 11380 F.
POR EL SERVICIO DEL DIA 25 DE NOVIEMBRE DE 2022,  DIA INTERNACIONAL DE LA VIOLENCIA DE GENERO, ( 1 SERVICIO NORMAL</t>
  </si>
  <si>
    <t>12022000000045</t>
  </si>
  <si>
    <t>CONCEJALIA DE  CULTURA Y FIESTAS.   CON MOTIVO DE LA NOCHE DE LOS CACHARROS.  SAN ANDRES.   SERVICIO DE ALQUILER DE SONIDO PARA EL GRUPO PARRANDA CHASNERA, EL 29 DE NOVIEMBRE, EN LA PLAZA DE LA IGLESIA DE SAN  ANTONIO DE PADUA GRANADILLA:
14 MONITORES
10 TARIMAS DE 2 X 1 M
18 MICROFONOS</t>
  </si>
  <si>
    <t>12022000000046</t>
  </si>
  <si>
    <t>TÉRMINO DE POTENCIA P1
TÉRMINO DE POTENCIA P2
TÉRMINO DE POTENCIA P3
TÉRMINO DE POTENCIA P4
TÉRMINO DE POTENCIA P5
TÉRMINO DE POTENCIA P6
TÉRMINO DE POTENCIA CARGOS P1
TÉRMINO DE POTENCIA CARGOS P2
TÉRMINO DE POTENCIA CARGOS P3
TÉRMINO DE POTENCIA CARGOS P4
TÉRMINO DE POTENCIA CARGOS P5
TÉRMINO DE POTENCIA CARGOS P6
ENERGÍA ACTIVA P2
ENERGÍA ACTIVA P3
ENERGÍA ACTIVA P6
REGULARIZACIÓN DE CARGOS TÉRMINO DE ENERGÍA
REGULARIZACIÓN PEAJES T.ENERGÍA Circular 3/2020/CNMC 15.01.2020
REG</t>
  </si>
  <si>
    <t>12022000000047</t>
  </si>
  <si>
    <t>TÉRMINO DE POTENCIA PUNTA
TÉRMINO DE POTENCIA VALLE
TÉRMINO DE POTENCIA CARGOS PUNTA
TÉRMINO DE POTENCIA CARGOS VALLE
ENERGÍA ACTIVA PUNTA
ENERGÍA ACTIVA LLANO
ENERGÍA ACTIVA VALLE
REGULARIZACIÓN DE CARGOS TÉRMINO DE ENERGÍA
REGULARIZACIÓN PEAJES T.ENERGÍA Circular 3/2020/CNMC 15.01.2020
REGULARIZACIÓN PAGOS CAPACIDAD
FINANCIACIÓN BONO SOCIAL CLIENTE
FINANCIACIÓN BONO SOCIAL ENERGÍA
IMPUESTO ELÉCTRICO 05.12.2022 - 05.12.2022
ALQUILER DE EQUIPO DE MEDIDA</t>
  </si>
  <si>
    <t>/34200/22100</t>
  </si>
  <si>
    <t>12022000000048</t>
  </si>
  <si>
    <t>CERTIFICAN - IMPORTE  DE LA CERTIFICACION</t>
  </si>
  <si>
    <t>/45300/61903</t>
  </si>
  <si>
    <t>12022000000049</t>
  </si>
  <si>
    <t>Representación teatral</t>
  </si>
  <si>
    <t>12022000000050</t>
  </si>
  <si>
    <t>REDACCIÓN DE PROYECTO BÁSICO Y DE EJECUCIÓN DE COMISARÍA DE POLICÍA LOCAL DE GRANADILLA DE ABONA. FASE: PROYECTO DE URBANIZACIÓN (modificado de contrato)</t>
  </si>
  <si>
    <t>12022000000051</t>
  </si>
  <si>
    <t>CONOS DE TRAFICO</t>
  </si>
  <si>
    <t>/13200/22199</t>
  </si>
  <si>
    <t>12022000000052</t>
  </si>
  <si>
    <t>COMERCIANTE MINORISTA EXENTO LEY 20/91 ART 10.1.97
CONCEJALIA TERCERA EDAD
CAMISA TECNICA ACQUA ROYAL MC ADULTO CON GRABACION INCLUIDA</t>
  </si>
  <si>
    <t>/32720/22199</t>
  </si>
  <si>
    <t>12022000000053</t>
  </si>
  <si>
    <t>PRESUPUESTO 200100531.0.1 - MANT. PCI EDIF. MUNICIPALES DICIEMBRE
UD. MANT. PCI DICIEMBRE</t>
  </si>
  <si>
    <t>/92000/21200</t>
  </si>
  <si>
    <t>12022000000054</t>
  </si>
  <si>
    <t>12022000000055</t>
  </si>
  <si>
    <t>12022000000056</t>
  </si>
  <si>
    <t>12022000000057</t>
  </si>
  <si>
    <t>SERVICIOS PRESTADOS NOVIEMBRE 2022</t>
  </si>
  <si>
    <t>/15100/21400</t>
  </si>
  <si>
    <t>12022000000058</t>
  </si>
  <si>
    <t>MANTENIMIENTO ANUAL GRUPOS ESCOLARES DE GRANADILLA DE ABONA. MANTENIMIENTO ANUAL DESDE ENERO A DICIEMBRE DEL AÑO2022 DE</t>
  </si>
  <si>
    <t>/32300/22799</t>
  </si>
  <si>
    <t>12022000000059</t>
  </si>
  <si>
    <t>DICIEMBRE 2023 “SERVICIO DE ACTIVIDADES DEPORTIVAS DE LA CAMPAÑA DE PROMOCIÓN DEPORTIVA MUNICIPAL LOTE 3: Artes Marciales</t>
  </si>
  <si>
    <t>/34100/22799</t>
  </si>
  <si>
    <t>12022000000060</t>
  </si>
  <si>
    <t>Bota bomberos de piel y nomex
Braga de cuello ignífiga y estática en tejido modacrílico
Buzo combinado retardante a la llama -forestal
Chaquetón de intervención bombero -naranja-
Guante grip de nitrilo anti impacto
D.U.A. exportación (Documento único administrativo)
Pantalón de intervención tempex L1 ec Valencia
Portes por bulto</t>
  </si>
  <si>
    <t>/13500/22104</t>
  </si>
  <si>
    <t>12022000000061</t>
  </si>
  <si>
    <t>20/12/22 TRASLADO IES GRANADILLA - VISITA NAP DEL ITER Y EMPRESA BROK AIR Y REGRESO , BUS 59PAX</t>
  </si>
  <si>
    <t>/32710/22300</t>
  </si>
  <si>
    <t>/92400/22300</t>
  </si>
  <si>
    <t>12022000000062</t>
  </si>
  <si>
    <t>ESTUDIO SOCIO-ECONOMICO PARA LA CONCESION DE NUEVAS LICENCIAS DE AUTOTAXIS, EJERCICIO 2022</t>
  </si>
  <si>
    <t>/44000/22799</t>
  </si>
  <si>
    <t>12022000000063</t>
  </si>
  <si>
    <t>CERT 4 EXP3975Y/2022 COORDINADOR DE SEGURIDAD Y SALUD</t>
  </si>
  <si>
    <t>12022000000064</t>
  </si>
  <si>
    <t>MANTENIMIENTO CAMPOS DE FÚTBOL CESPED ARTIFICIAL * MENSUALIDAD DE DICIEMBRE</t>
  </si>
  <si>
    <t>12022000000065</t>
  </si>
  <si>
    <t>Prestación de servicios. "Servicio de ludoteca municipal", según Decreto de la Concejalía Delegada del Área de Empleo, Desarrollo Local, Promoción Económica,Sector Primario, Comercio y Educación de fecha 7 de octubre de 2021 con número 2021/3197.
LUDOTECA MUNICIPAL EL COCODRILO
[EXPEDIENTE DE CONTRATACIÓN: 7249L/2021]
Periodo de facturación: 01/12/2022-31/12/2022</t>
  </si>
  <si>
    <t>12022000000066</t>
  </si>
  <si>
    <t>3/2022</t>
  </si>
  <si>
    <t>12022000000067</t>
  </si>
  <si>
    <t>revisiòn, iluminaciòn campos de futbol del municipio</t>
  </si>
  <si>
    <t>/34200/21200</t>
  </si>
  <si>
    <t>12022000000068</t>
  </si>
  <si>
    <t>ENERGÍA ACTIVA PUNTA 01.07.2021 - 03.08.2021
ENERGÍA ACTIVA LLANO 01.07.2021 - 03.08.2021
ENERGÍA ACTIVA VALLE 01.07.2021 - 03.08.2021
ENERGÍA ACTIVA PUNTA 04.08.2021 - 24.08.2021
ENERGÍA ACTIVA LLANO 04.08.2021 - 24.08.2021
ENERGÍA ACTIVA VALLE 04.08.2021 - 24.08.2021
IMPUESTO ELÉCTRICO 14.09.2021 - 14.09.2021
ENERGÍA ACTIVA PUNTA
ENERGÍA ACTIVA LLANO
ENERGÍA ACTIVA VALLE
IMPUESTO ELÉCTRICO 14.09.2021 - 14.09.2021</t>
  </si>
  <si>
    <t>12022000000069</t>
  </si>
  <si>
    <t>se entrega minuta para proceder al tr?mite del EXPEDIENTE con registro? 2021054099 de fecha 19/11/2021 15:23 y CSV 14154614730470464131 de trabajo tecnico del cine novedades charco del pino. Departamente: OFICINA TECNICA</t>
  </si>
  <si>
    <t>12022000000070</t>
  </si>
  <si>
    <t>Remisi?n trabajo  en Contrato Menor de fecha 9 de marzo de 2022</t>
  </si>
  <si>
    <t>12022000000071</t>
  </si>
  <si>
    <t>PROYECTO MERCAMARKT DEL 2 AL 5 DE ABRIL
II MISION DE COOPERACION PROYECTO MERCAMARKT MADEIRA
MERCEDES LAGO VAZQUEZ DNI 76994469Z
BILLETE TENERIFE ---- FUNCHAL ----- TENERIFE ......................480.00
                                        TRAYECTOS Y HORARIOS
NT 942 Y 02APR 6 TFNFNC HK3          1605 1725   *1A/E*
NT 943 Y 05APR 2 FNCTFN HK3          1400 1520   *1A/E*
(REAV)Régimen especial de agencias de viajes art. 69 Ley 4/2012</t>
  </si>
  <si>
    <t>/92000/23100</t>
  </si>
  <si>
    <t>12022000000072</t>
  </si>
  <si>
    <t>18/05/22 VIAJE A LA PALMA , BUS 35PAX, 55PAX</t>
  </si>
  <si>
    <t>/32720/22300</t>
  </si>
  <si>
    <t>12022000000073</t>
  </si>
  <si>
    <t>POR EL SERVICIO DE MANTENIMIENTO DE APARATOS ELEVADORES /  DIRECCIÓN DE INSTALACIÓN: CL TOMAS DE IRIARTE, 4 AYUNTAMIENTO</t>
  </si>
  <si>
    <t>/92000/21300</t>
  </si>
  <si>
    <t>12022000000074</t>
  </si>
  <si>
    <t>12022000000075</t>
  </si>
  <si>
    <t>Trabajos mto y conservación JARDINERÍA</t>
  </si>
  <si>
    <t>/17100/22799</t>
  </si>
  <si>
    <t>12022000000076</t>
  </si>
  <si>
    <t>COORDINACION DE SEGURIDAD Y SALUD, OBRA: “AMPLIACIÓN 4 – CEMENTERIO GRANADILLA DE ABONA – FASE XII, PATIO VIRGEN DEL ROSARIO” CON APLICACION PRESUPUESTARIA 15100/2270600 Y RC Nº 12021000012727</t>
  </si>
  <si>
    <t>12022000000077</t>
  </si>
  <si>
    <t>CON MOTIVO DEL CONCIERTO DEL GRUPO SABANDEÑOS EL DIA 15 DE AGOSTO , EN LA PLAZA DE EL MEDANO, GRANADILLA, POR EL MONTAJE DE SONIDO E ILUMINACION Y BACKLINE PARA EL DESARROLLO DE LA ACTUACION:  SONIDO , ILUMINACION Y BACKLINE.................4000 €</t>
  </si>
  <si>
    <t>12022000000078</t>
  </si>
  <si>
    <t>Programa cultural Sansofè 2022. El Mèdano y Los Abrigos</t>
  </si>
  <si>
    <t>12022000000079</t>
  </si>
  <si>
    <t>Agasajo a los participantes de Miss Sur 2022</t>
  </si>
  <si>
    <t>12022000000080</t>
  </si>
  <si>
    <t>III MISION WELCOME2 EN GRAN CANARIA
2 SOCIOS SENEGAL
DAOUDA NIANG DIATTA
VUELO DAKAR --- LAS PALMAS --- DAKAR ..............................1334.00
2 NOCHES HOTEL M.P................87.06X2...................................174.12
1 NOCHES HOTEL P.C................................................................96.65
1 ALMUERZO..............................................................................18.00
TRASLADO INTERNOS.............................................................</t>
  </si>
  <si>
    <t>/43210/22799</t>
  </si>
  <si>
    <t>12022000000081</t>
  </si>
  <si>
    <t>Mantenimiento: Op &amp; mant, ocup terrenos, compensación, centro de control inst FV</t>
  </si>
  <si>
    <t>/42500/22706</t>
  </si>
  <si>
    <t>12022000000082</t>
  </si>
  <si>
    <t>12022000000083</t>
  </si>
  <si>
    <t>Agasajo a los participantes en la Ruta nocturna al Ere del Hermano Pedro 2022</t>
  </si>
  <si>
    <t>12022000000084</t>
  </si>
  <si>
    <t>TOTAL CERTIFICADO PRESUPUESTO 200100330/0/1, CORRESPONDIENTE A MANTENIMIENTOS CONTRA INCENDIO DE MES DE OCTUBRE 2022.</t>
  </si>
  <si>
    <t>12022000000085</t>
  </si>
  <si>
    <t>TOTAL CERTIFICADO PRESUPUESTO 200100330/0/1 CORRESPONDIENTE A MANTENIMIENTOS CONTRA INCENDIOS DE MES DE NOVIEMBRE 2022.</t>
  </si>
  <si>
    <t>12022000000086</t>
  </si>
  <si>
    <t>REP. Y ACOND. DE CALLES EN EL MUNICIPIO ANEXO II VIAS DE LOS ABRIGOS 7ª CERTIFICACION</t>
  </si>
  <si>
    <t>/15100/61902</t>
  </si>
  <si>
    <t>12022000000087</t>
  </si>
  <si>
    <t>REDACCIÓN PLAN PARA EL CAMBIO CLIMÁTICO Y LA ENERGÍA SOSTENIBLE PACES</t>
  </si>
  <si>
    <t>/17000/22799</t>
  </si>
  <si>
    <t>12022000000088</t>
  </si>
  <si>
    <t>SERVICIO DE PUBLICIDAD Y COMUNICACIÓN DEL AYUNTAMIENTO DE GRANADILLA DE ABONA - PRORR OGA CONTRATO - Aplicación presupuestaria 49100/2260200, RC con n.º de documento 12022000005967- PREMIOS TEIDE DE ORO 2022 FECHA EVENTO: 16/12/2022 Medio: RADIO CLUB TENERIFE Campaña de promoción antes, durante y después del evento</t>
  </si>
  <si>
    <t>/49100/22602</t>
  </si>
  <si>
    <t>12022000000089</t>
  </si>
  <si>
    <t>SERVICIO DE PUBLICIDAD Y COMUNICACIÓN DEL AYUNTAMIENTO DE GRANADILLA DE ABONA - PRORROGA CONTRATO - Aplicación presupuestaria 49100/2260200, RC con n.º de documento 12022000005967- CAMPAÑA MEDIO AMBIENTE SOBRE EL PACTO DE LAS ALCALDIAS - GRABACION DE UN VIDEO DE 1 MINUTO DE DURACION</t>
  </si>
  <si>
    <t>12022000000090</t>
  </si>
  <si>
    <t>SERVICIO DE PUBLICIDAD Y COMUNICACIÓN DEL AYUNTAMIENTO DE GRANADILLA DE ABONA - PRORR OGA CONTRATO - Aplicación presupuestaria 49100/2260200, RC con n.º de documento 12022000005967- CAMPAÑA VIDEO ABIÁN (REAL MADRID)</t>
  </si>
  <si>
    <t>12022000000091</t>
  </si>
  <si>
    <t>SERVICIO DE PUBLICIDAD Y COMUNICACIÓN DEL AYUNTAMIENTO DE GRANADILLA DE ABONA - PRORR OGA CONTRATO - Aplicación presupuestaria 49100/2260200, RC con n.º de documento 12022000005967- SEGUIMIENTO OBRAS DE TANATORIO</t>
  </si>
  <si>
    <t>12022000000092</t>
  </si>
  <si>
    <t>SERVICIO DE PUBLICIDAD Y COMUNICACIÓN DEL AYUNTAMIENTO DE GRANADILLA DE ABONA - PRORR OGA CONTRATO - Aplicación presupuestaria 49100/2260200, RC con n.º de documento 12022000005967 CAMPAÑA COMERCIO EN NAVIDAD - TELEVISION
SERVICIO DE PUBLICIDAD Y COMUNICACIÓN DEL AYUNTAMIENTO DE GRANADILLA DE ABONA - PRORR OGA CONTRATO - Aplicación presupuestaria 49100/2260200, RC con n.º de documento 12022000005967 - REDES SOCIALES
SERVICIO DE PUBLICIDAD Y COMUNICACIÓN DEL AYUNTAMIENTO DE GRANADILLA DE ABONA</t>
  </si>
  <si>
    <t>12022000000093</t>
  </si>
  <si>
    <t>RECONOCIMIENTO ALTO RIESGO</t>
  </si>
  <si>
    <t>/92000/22799</t>
  </si>
  <si>
    <t>12022000000094</t>
  </si>
  <si>
    <t>Servicio de atención especializada a personas afectadas de fibromialgia y cáncer de mama. Periodo: DICIEMBRE 2022</t>
  </si>
  <si>
    <t>12022000000095</t>
  </si>
  <si>
    <t>eventos de navidad, plaza de la cultura san isidro. pista de hielo. feria artesania</t>
  </si>
  <si>
    <t>12022000000096</t>
  </si>
  <si>
    <t>CERTIFICACION Nº 8 (LIQUIDACIÓN) DEL MES DE JULIO DE 2022.; VARIAS VÍAS EN EL SUR DE SAN ISIDRO.; PAVIMENTACION Y REPAVIMENTACION DE VARIAS CALLES; EN DIFERENTES NUCLEOS DE POBLACION DEL TERMINO MUNICIPAL; DE GRANADILLA DE ABONA.;</t>
  </si>
  <si>
    <t>/45300/61900</t>
  </si>
  <si>
    <t>12022000000097</t>
  </si>
  <si>
    <t>TOTAL CERTIFICADO PRESUPUESTO 200100330/0/1, CORRESPONDIENTE A MANTENIMIENTOS CONTRA INCENDIO DE MES DE AGOSTO 2022.</t>
  </si>
  <si>
    <t>/32300/21200</t>
  </si>
  <si>
    <t>12022000000098</t>
  </si>
  <si>
    <t>TOTAL CERTIFICADO PRESUPUESTO 200100330/0/1, CORRESPONDIENTE A MANTENIMIENTOS CONTRA INCENDIO DE MES DE SEPTIEMBRE 2022.</t>
  </si>
  <si>
    <t>/32300/21300</t>
  </si>
  <si>
    <t>12022000000099</t>
  </si>
  <si>
    <t>Silla Florida 1
Glasgow 3
Mesa recta serie Ceres 180 x 80
Ala de mesa rectangular serie Ceres
Silla Parma
Silla Verona 3
Memphis
Memphis MP
Bahia Silla Confidente
Mesa para comedor serie ECO</t>
  </si>
  <si>
    <t>/16400/62500</t>
  </si>
  <si>
    <t>12022000000100</t>
  </si>
  <si>
    <t>PRODUCCION NOCHE DE FINADOS GRANADILLA DE ABONA 2022</t>
  </si>
  <si>
    <t>/92400/22799</t>
  </si>
  <si>
    <t>12022000000101</t>
  </si>
  <si>
    <t>/15320/61905</t>
  </si>
  <si>
    <t>TOTAL</t>
  </si>
  <si>
    <t>Página 1</t>
  </si>
  <si>
    <t>de</t>
  </si>
  <si>
    <t>1</t>
  </si>
  <si>
    <t>27 de Octubre del 2023</t>
  </si>
  <si>
    <t>PAGADO</t>
  </si>
</sst>
</file>

<file path=xl/styles.xml><?xml version="1.0" encoding="utf-8"?>
<styleSheet xmlns="http://schemas.openxmlformats.org/spreadsheetml/2006/main">
  <numFmts count="2">
    <numFmt numFmtId="164" formatCode="General"/>
    <numFmt numFmtId="165" formatCode="#,##0.00"/>
  </numFmts>
  <fonts count="8">
    <font>
      <sz val="10"/>
      <color indexed="8"/>
      <name val="Arial"/>
      <family val="0"/>
    </font>
    <font>
      <sz val="10"/>
      <name val="Arial"/>
      <family val="0"/>
    </font>
    <font>
      <sz val="13"/>
      <color indexed="8"/>
      <name val="Arial"/>
      <family val="0"/>
    </font>
    <font>
      <sz val="8"/>
      <color indexed="8"/>
      <name val="Arial"/>
      <family val="0"/>
    </font>
    <font>
      <b/>
      <sz val="7"/>
      <color indexed="8"/>
      <name val="Arial"/>
      <family val="0"/>
    </font>
    <font>
      <sz val="7"/>
      <color indexed="8"/>
      <name val="Arial"/>
      <family val="0"/>
    </font>
    <font>
      <sz val="10"/>
      <color indexed="8"/>
      <name val="serif"/>
      <family val="1"/>
    </font>
    <font>
      <i/>
      <sz val="8"/>
      <color indexed="8"/>
      <name val="Arial"/>
      <family val="0"/>
    </font>
  </fonts>
  <fills count="2">
    <fill>
      <patternFill/>
    </fill>
    <fill>
      <patternFill patternType="gray125"/>
    </fill>
  </fills>
  <borders count="12">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wrapText="1"/>
      <protection/>
    </xf>
    <xf numFmtId="164" fontId="2" fillId="0" borderId="1" xfId="0" applyNumberFormat="1" applyFont="1" applyFill="1" applyBorder="1" applyAlignment="1" applyProtection="1">
      <alignment horizontal="left" vertical="top" wrapText="1"/>
      <protection/>
    </xf>
    <xf numFmtId="164" fontId="3" fillId="0" borderId="0" xfId="0" applyNumberFormat="1" applyFont="1" applyFill="1" applyBorder="1" applyAlignment="1" applyProtection="1">
      <alignment horizontal="left" vertical="top" wrapText="1"/>
      <protection/>
    </xf>
    <xf numFmtId="164" fontId="4" fillId="0" borderId="2" xfId="0" applyNumberFormat="1" applyFont="1" applyFill="1" applyBorder="1" applyAlignment="1" applyProtection="1">
      <alignment horizontal="center" vertical="top" wrapText="1"/>
      <protection/>
    </xf>
    <xf numFmtId="164" fontId="4" fillId="0" borderId="3" xfId="0" applyNumberFormat="1" applyFont="1" applyFill="1" applyBorder="1" applyAlignment="1" applyProtection="1">
      <alignment horizontal="center" vertical="center" wrapText="1"/>
      <protection/>
    </xf>
    <xf numFmtId="164" fontId="4" fillId="0" borderId="4" xfId="0" applyNumberFormat="1" applyFont="1" applyFill="1" applyBorder="1" applyAlignment="1" applyProtection="1">
      <alignment horizontal="center" vertical="center" wrapText="1"/>
      <protection/>
    </xf>
    <xf numFmtId="164" fontId="4" fillId="0" borderId="3" xfId="0" applyNumberFormat="1" applyFont="1" applyFill="1" applyBorder="1" applyAlignment="1" applyProtection="1">
      <alignment horizontal="center" vertical="top" wrapText="1"/>
      <protection/>
    </xf>
    <xf numFmtId="164" fontId="4" fillId="0" borderId="4" xfId="0" applyNumberFormat="1" applyFont="1" applyFill="1" applyBorder="1" applyAlignment="1" applyProtection="1">
      <alignment horizontal="center" vertical="top" wrapText="1"/>
      <protection/>
    </xf>
    <xf numFmtId="164" fontId="5" fillId="0" borderId="5" xfId="0" applyNumberFormat="1" applyFont="1" applyFill="1" applyBorder="1" applyAlignment="1" applyProtection="1">
      <alignment horizontal="left" vertical="top" wrapText="1"/>
      <protection/>
    </xf>
    <xf numFmtId="165" fontId="5" fillId="0" borderId="5" xfId="0" applyNumberFormat="1" applyFont="1" applyFill="1" applyBorder="1" applyAlignment="1" applyProtection="1">
      <alignment horizontal="right" vertical="top" wrapText="1"/>
      <protection/>
    </xf>
    <xf numFmtId="164" fontId="5" fillId="0" borderId="6" xfId="0" applyNumberFormat="1" applyFont="1" applyFill="1" applyBorder="1" applyAlignment="1" applyProtection="1">
      <alignment horizontal="left" vertical="top" wrapText="1"/>
      <protection/>
    </xf>
    <xf numFmtId="164" fontId="6" fillId="0" borderId="2" xfId="0" applyNumberFormat="1" applyFont="1" applyFill="1" applyBorder="1" applyAlignment="1" applyProtection="1">
      <alignment horizontal="left" vertical="top" wrapText="1"/>
      <protection/>
    </xf>
    <xf numFmtId="164" fontId="6" fillId="0" borderId="7" xfId="0" applyNumberFormat="1" applyFont="1" applyFill="1" applyBorder="1" applyAlignment="1" applyProtection="1">
      <alignment horizontal="left" vertical="top" wrapText="1"/>
      <protection/>
    </xf>
    <xf numFmtId="164" fontId="6" fillId="0" borderId="8" xfId="0" applyNumberFormat="1" applyFont="1" applyFill="1" applyBorder="1" applyAlignment="1" applyProtection="1">
      <alignment horizontal="left" vertical="top" wrapText="1"/>
      <protection/>
    </xf>
    <xf numFmtId="164" fontId="4" fillId="0" borderId="9" xfId="0" applyNumberFormat="1" applyFont="1" applyFill="1" applyBorder="1" applyAlignment="1" applyProtection="1">
      <alignment horizontal="right" vertical="top" wrapText="1"/>
      <protection/>
    </xf>
    <xf numFmtId="165" fontId="4" fillId="0" borderId="9" xfId="0" applyNumberFormat="1" applyFont="1" applyFill="1" applyBorder="1" applyAlignment="1" applyProtection="1">
      <alignment horizontal="right" vertical="top" wrapText="1"/>
      <protection/>
    </xf>
    <xf numFmtId="165" fontId="4" fillId="0" borderId="10" xfId="0" applyNumberFormat="1" applyFont="1" applyFill="1" applyBorder="1" applyAlignment="1" applyProtection="1">
      <alignment horizontal="right" vertical="top" wrapText="1"/>
      <protection/>
    </xf>
    <xf numFmtId="164" fontId="6" fillId="0" borderId="11" xfId="0" applyNumberFormat="1" applyFont="1" applyFill="1" applyBorder="1" applyAlignment="1" applyProtection="1">
      <alignment horizontal="left" vertical="top" wrapText="1"/>
      <protection/>
    </xf>
    <xf numFmtId="164" fontId="7" fillId="0" borderId="0" xfId="0" applyNumberFormat="1" applyFont="1" applyFill="1" applyBorder="1" applyAlignment="1" applyProtection="1">
      <alignment horizontal="right" vertical="top" wrapText="1"/>
      <protection/>
    </xf>
    <xf numFmtId="164" fontId="7" fillId="0" borderId="0" xfId="0" applyNumberFormat="1" applyFont="1" applyFill="1" applyAlignment="1" applyProtection="1">
      <alignment horizontal="left" vertical="top" wrapText="1"/>
      <protection/>
    </xf>
    <xf numFmtId="164" fontId="7" fillId="0" borderId="0" xfId="0" applyNumberFormat="1" applyFont="1" applyFill="1" applyBorder="1" applyAlignment="1" applyProtection="1">
      <alignment horizontal="left" vertical="top" wrapText="1"/>
      <protection/>
    </xf>
    <xf numFmtId="164" fontId="6" fillId="0" borderId="0" xfId="0" applyNumberFormat="1" applyFont="1" applyFill="1" applyBorder="1" applyAlignment="1" applyProtection="1">
      <alignment horizontal="lef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3</xdr:row>
      <xdr:rowOff>628650</xdr:rowOff>
    </xdr:to>
    <xdr:pic>
      <xdr:nvPicPr>
        <xdr:cNvPr id="1" name="Picture 1"/>
        <xdr:cNvPicPr preferRelativeResize="1">
          <a:picLocks noChangeAspect="1"/>
        </xdr:cNvPicPr>
      </xdr:nvPicPr>
      <xdr:blipFill>
        <a:blip r:embed="rId1"/>
        <a:stretch>
          <a:fillRect/>
        </a:stretch>
      </xdr:blipFill>
      <xdr:spPr>
        <a:xfrm>
          <a:off x="0" y="0"/>
          <a:ext cx="1285875" cy="1114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102"/>
  <sheetViews>
    <sheetView tabSelected="1" workbookViewId="0" topLeftCell="A1">
      <selection activeCell="A1" sqref="A1"/>
    </sheetView>
  </sheetViews>
  <sheetFormatPr defaultColWidth="9.140625" defaultRowHeight="12.75"/>
  <cols>
    <col min="1" max="1" width="11.140625" style="0" customWidth="1"/>
    <col min="2" max="2" width="0.85546875" style="0" customWidth="1"/>
    <col min="3" max="3" width="2.7109375" style="0" customWidth="1"/>
    <col min="4" max="4" width="4.57421875" style="0" customWidth="1"/>
    <col min="5" max="5" width="8.57421875" style="0" customWidth="1"/>
    <col min="6" max="6" width="11.8515625" style="0" customWidth="1"/>
    <col min="7" max="7" width="18.28125" style="0" customWidth="1"/>
    <col min="8" max="8" width="14.7109375" style="0" customWidth="1"/>
    <col min="9" max="9" width="10.00390625" style="0" customWidth="1"/>
    <col min="10" max="10" width="2.28125" style="0" customWidth="1"/>
    <col min="11" max="12" width="12.28125" style="0" customWidth="1"/>
    <col min="13" max="13" width="9.00390625" style="0" customWidth="1"/>
    <col min="14" max="14" width="3.28125" style="0" customWidth="1"/>
    <col min="15" max="15" width="3.00390625" style="0" customWidth="1"/>
    <col min="16" max="16" width="9.8515625" style="0" customWidth="1"/>
    <col min="17" max="17" width="11.421875" style="0" customWidth="1"/>
    <col min="18" max="18" width="1.421875" style="0" customWidth="1"/>
  </cols>
  <sheetData>
    <row r="1" spans="1:15" ht="12.75" customHeight="1">
      <c r="A1" s="1"/>
      <c r="B1" s="1"/>
      <c r="C1" s="1"/>
      <c r="D1" s="1"/>
      <c r="E1" s="1"/>
      <c r="F1" s="2"/>
      <c r="G1" s="2"/>
      <c r="H1" s="2"/>
      <c r="I1" s="2"/>
      <c r="J1" s="2"/>
      <c r="K1" s="2"/>
      <c r="L1" s="2"/>
      <c r="M1" s="2"/>
      <c r="N1" s="1"/>
      <c r="O1" s="1"/>
    </row>
    <row r="2" spans="1:15" ht="12.75" customHeight="1">
      <c r="A2" s="1"/>
      <c r="B2" s="1"/>
      <c r="C2" s="1"/>
      <c r="D2" s="1"/>
      <c r="E2" s="1"/>
      <c r="F2" s="3" t="s">
        <v>0</v>
      </c>
      <c r="G2" s="3"/>
      <c r="H2" s="3"/>
      <c r="I2" s="3"/>
      <c r="J2" s="3"/>
      <c r="K2" s="3"/>
      <c r="L2" s="3"/>
      <c r="M2" s="3"/>
      <c r="N2" s="1"/>
      <c r="O2" s="1"/>
    </row>
    <row r="3" spans="1:15" ht="12.75" customHeight="1">
      <c r="A3" s="1"/>
      <c r="B3" s="1"/>
      <c r="C3" s="1"/>
      <c r="D3" s="1"/>
      <c r="E3" s="1"/>
      <c r="F3" s="1" t="s">
        <v>1</v>
      </c>
      <c r="G3" s="1"/>
      <c r="H3" s="1"/>
      <c r="I3" s="1"/>
      <c r="J3" s="1"/>
      <c r="K3" s="1"/>
      <c r="L3" s="1"/>
      <c r="M3" s="1"/>
      <c r="N3" s="1"/>
      <c r="O3" s="1"/>
    </row>
    <row r="4" spans="1:15" ht="88.5" customHeight="1">
      <c r="A4" s="1"/>
      <c r="B4" s="1"/>
      <c r="C4" s="1"/>
      <c r="D4" s="1"/>
      <c r="E4" s="1"/>
      <c r="F4" s="4" t="s">
        <v>2</v>
      </c>
      <c r="G4" s="4"/>
      <c r="H4" s="4"/>
      <c r="I4" s="4"/>
      <c r="J4" s="4"/>
      <c r="K4" s="4"/>
      <c r="L4" s="4"/>
      <c r="M4" s="4"/>
      <c r="N4" s="1"/>
      <c r="O4" s="1"/>
    </row>
    <row r="5" spans="1:18" ht="12.75" customHeight="1">
      <c r="A5" s="5" t="s">
        <v>3</v>
      </c>
      <c r="B5" s="5"/>
      <c r="C5" s="5"/>
      <c r="D5" s="5"/>
      <c r="E5" s="5"/>
      <c r="F5" s="5"/>
      <c r="G5" s="5"/>
      <c r="H5" s="6" t="s">
        <v>4</v>
      </c>
      <c r="I5" s="5" t="s">
        <v>5</v>
      </c>
      <c r="J5" s="5"/>
      <c r="K5" s="5"/>
      <c r="L5" s="5"/>
      <c r="M5" s="5"/>
      <c r="N5" s="5"/>
      <c r="O5" s="6" t="s">
        <v>6</v>
      </c>
      <c r="P5" s="6"/>
      <c r="Q5" s="7" t="s">
        <v>7</v>
      </c>
      <c r="R5" s="7"/>
    </row>
    <row r="6" spans="1:18" ht="12.75" customHeight="1">
      <c r="A6" s="8" t="s">
        <v>8</v>
      </c>
      <c r="B6" s="9" t="s">
        <v>9</v>
      </c>
      <c r="C6" s="9"/>
      <c r="D6" s="9"/>
      <c r="E6" s="9"/>
      <c r="F6" s="9"/>
      <c r="G6" s="9"/>
      <c r="H6" s="6"/>
      <c r="I6" s="8" t="s">
        <v>10</v>
      </c>
      <c r="J6" s="8"/>
      <c r="K6" s="8" t="s">
        <v>11</v>
      </c>
      <c r="L6" s="8" t="s">
        <v>12</v>
      </c>
      <c r="M6" s="9" t="s">
        <v>13</v>
      </c>
      <c r="N6" s="9"/>
      <c r="O6" s="6"/>
      <c r="P6" s="6"/>
      <c r="Q6" s="7"/>
      <c r="R6" s="7"/>
    </row>
    <row r="7" spans="1:18" ht="12.75" customHeight="1">
      <c r="A7" s="10" t="s">
        <v>14</v>
      </c>
      <c r="B7" s="10" t="s">
        <v>15</v>
      </c>
      <c r="C7" s="10"/>
      <c r="D7" s="10"/>
      <c r="E7" s="10"/>
      <c r="F7" s="10"/>
      <c r="G7" s="10"/>
      <c r="H7" s="10" t="s">
        <v>16</v>
      </c>
      <c r="I7" s="11">
        <f>ROUND(930.78,2)</f>
        <v>930.78</v>
      </c>
      <c r="J7" s="11"/>
      <c r="K7" s="11">
        <f aca="true" t="shared" si="0" ref="K7:K55">ROUND(0,2)</f>
        <v>0</v>
      </c>
      <c r="L7" s="11">
        <f aca="true" t="shared" si="1" ref="L7:L15">ROUND(0,2)</f>
        <v>0</v>
      </c>
      <c r="M7" s="11">
        <f>ROUND(930.78,2)</f>
        <v>930.78</v>
      </c>
      <c r="N7" s="11"/>
      <c r="O7" s="11">
        <f aca="true" t="shared" si="2" ref="O7:O15">ROUND(0,2)</f>
        <v>0</v>
      </c>
      <c r="P7" s="11"/>
      <c r="Q7" s="12"/>
      <c r="R7" s="12"/>
    </row>
    <row r="8" spans="1:18" ht="12.75" customHeight="1">
      <c r="A8" s="10" t="s">
        <v>17</v>
      </c>
      <c r="B8" s="10" t="s">
        <v>18</v>
      </c>
      <c r="C8" s="10"/>
      <c r="D8" s="10"/>
      <c r="E8" s="10"/>
      <c r="F8" s="10"/>
      <c r="G8" s="10"/>
      <c r="H8" s="10" t="s">
        <v>16</v>
      </c>
      <c r="I8" s="11">
        <f>ROUND(3775.33,2)</f>
        <v>3775.33</v>
      </c>
      <c r="J8" s="11"/>
      <c r="K8" s="11">
        <f t="shared" si="0"/>
        <v>0</v>
      </c>
      <c r="L8" s="11">
        <f t="shared" si="1"/>
        <v>0</v>
      </c>
      <c r="M8" s="11">
        <f>ROUND(3775.33,2)</f>
        <v>3775.33</v>
      </c>
      <c r="N8" s="11"/>
      <c r="O8" s="11">
        <f t="shared" si="2"/>
        <v>0</v>
      </c>
      <c r="P8" s="11"/>
      <c r="Q8" s="12"/>
      <c r="R8" s="12"/>
    </row>
    <row r="9" spans="1:18" ht="12.75" customHeight="1">
      <c r="A9" s="10" t="s">
        <v>19</v>
      </c>
      <c r="B9" s="10" t="s">
        <v>20</v>
      </c>
      <c r="C9" s="10"/>
      <c r="D9" s="10"/>
      <c r="E9" s="10"/>
      <c r="F9" s="10"/>
      <c r="G9" s="10"/>
      <c r="H9" s="10" t="s">
        <v>16</v>
      </c>
      <c r="I9" s="11">
        <f>ROUND(32467.02,2)</f>
        <v>32467.02</v>
      </c>
      <c r="J9" s="11"/>
      <c r="K9" s="11">
        <f t="shared" si="0"/>
        <v>0</v>
      </c>
      <c r="L9" s="11">
        <f t="shared" si="1"/>
        <v>0</v>
      </c>
      <c r="M9" s="11">
        <f>ROUND(32467.02,2)</f>
        <v>32467.02</v>
      </c>
      <c r="N9" s="11"/>
      <c r="O9" s="11">
        <f t="shared" si="2"/>
        <v>0</v>
      </c>
      <c r="P9" s="11"/>
      <c r="Q9" s="12"/>
      <c r="R9" s="12"/>
    </row>
    <row r="10" spans="1:18" ht="12.75" customHeight="1">
      <c r="A10" s="10" t="s">
        <v>21</v>
      </c>
      <c r="B10" s="10" t="s">
        <v>22</v>
      </c>
      <c r="C10" s="10"/>
      <c r="D10" s="10"/>
      <c r="E10" s="10"/>
      <c r="F10" s="10"/>
      <c r="G10" s="10"/>
      <c r="H10" s="10" t="s">
        <v>16</v>
      </c>
      <c r="I10" s="11">
        <f>ROUND(81588.56,2)</f>
        <v>81588.56</v>
      </c>
      <c r="J10" s="11"/>
      <c r="K10" s="11">
        <f t="shared" si="0"/>
        <v>0</v>
      </c>
      <c r="L10" s="11">
        <f t="shared" si="1"/>
        <v>0</v>
      </c>
      <c r="M10" s="11">
        <f>ROUND(81588.56,2)</f>
        <v>81588.56</v>
      </c>
      <c r="N10" s="11"/>
      <c r="O10" s="11">
        <f t="shared" si="2"/>
        <v>0</v>
      </c>
      <c r="P10" s="11"/>
      <c r="Q10" s="12"/>
      <c r="R10" s="12"/>
    </row>
    <row r="11" spans="1:18" ht="12.75" customHeight="1">
      <c r="A11" s="10" t="s">
        <v>23</v>
      </c>
      <c r="B11" s="10" t="s">
        <v>24</v>
      </c>
      <c r="C11" s="10"/>
      <c r="D11" s="10"/>
      <c r="E11" s="10"/>
      <c r="F11" s="10"/>
      <c r="G11" s="10"/>
      <c r="H11" s="10" t="s">
        <v>25</v>
      </c>
      <c r="I11" s="11">
        <f aca="true" t="shared" si="3" ref="I11:I12">ROUND(1712,2)</f>
        <v>1712</v>
      </c>
      <c r="J11" s="11"/>
      <c r="K11" s="11">
        <f t="shared" si="0"/>
        <v>0</v>
      </c>
      <c r="L11" s="11">
        <f t="shared" si="1"/>
        <v>0</v>
      </c>
      <c r="M11" s="11">
        <f aca="true" t="shared" si="4" ref="M11:M12">ROUND(1712,2)</f>
        <v>1712</v>
      </c>
      <c r="N11" s="11"/>
      <c r="O11" s="11">
        <f t="shared" si="2"/>
        <v>0</v>
      </c>
      <c r="P11" s="11"/>
      <c r="Q11" s="12"/>
      <c r="R11" s="12"/>
    </row>
    <row r="12" spans="1:18" ht="12.75" customHeight="1">
      <c r="A12" s="10" t="s">
        <v>26</v>
      </c>
      <c r="B12" s="10" t="s">
        <v>27</v>
      </c>
      <c r="C12" s="10"/>
      <c r="D12" s="10"/>
      <c r="E12" s="10"/>
      <c r="F12" s="10"/>
      <c r="G12" s="10"/>
      <c r="H12" s="10" t="s">
        <v>25</v>
      </c>
      <c r="I12" s="11">
        <f t="shared" si="3"/>
        <v>1712</v>
      </c>
      <c r="J12" s="11"/>
      <c r="K12" s="11">
        <f t="shared" si="0"/>
        <v>0</v>
      </c>
      <c r="L12" s="11">
        <f t="shared" si="1"/>
        <v>0</v>
      </c>
      <c r="M12" s="11">
        <f t="shared" si="4"/>
        <v>1712</v>
      </c>
      <c r="N12" s="11"/>
      <c r="O12" s="11">
        <f t="shared" si="2"/>
        <v>0</v>
      </c>
      <c r="P12" s="11"/>
      <c r="Q12" s="12"/>
      <c r="R12" s="12"/>
    </row>
    <row r="13" spans="1:18" ht="12.75" customHeight="1">
      <c r="A13" s="10" t="s">
        <v>28</v>
      </c>
      <c r="B13" s="10" t="s">
        <v>29</v>
      </c>
      <c r="C13" s="10"/>
      <c r="D13" s="10"/>
      <c r="E13" s="10"/>
      <c r="F13" s="10"/>
      <c r="G13" s="10"/>
      <c r="H13" s="10" t="s">
        <v>30</v>
      </c>
      <c r="I13" s="11">
        <f>ROUND(353.1,2)</f>
        <v>353.1</v>
      </c>
      <c r="J13" s="11"/>
      <c r="K13" s="11">
        <f t="shared" si="0"/>
        <v>0</v>
      </c>
      <c r="L13" s="11">
        <f t="shared" si="1"/>
        <v>0</v>
      </c>
      <c r="M13" s="11">
        <f>ROUND(353.1,2)</f>
        <v>353.1</v>
      </c>
      <c r="N13" s="11"/>
      <c r="O13" s="11">
        <f t="shared" si="2"/>
        <v>0</v>
      </c>
      <c r="P13" s="11"/>
      <c r="Q13" s="12"/>
      <c r="R13" s="12"/>
    </row>
    <row r="14" spans="1:18" ht="12.75" customHeight="1">
      <c r="A14" s="10" t="s">
        <v>31</v>
      </c>
      <c r="B14" s="10" t="s">
        <v>32</v>
      </c>
      <c r="C14" s="10"/>
      <c r="D14" s="10"/>
      <c r="E14" s="10"/>
      <c r="F14" s="10"/>
      <c r="G14" s="10"/>
      <c r="H14" s="10" t="s">
        <v>33</v>
      </c>
      <c r="I14" s="11">
        <f>ROUND(1241.2,2)</f>
        <v>1241.2</v>
      </c>
      <c r="J14" s="11"/>
      <c r="K14" s="11">
        <f t="shared" si="0"/>
        <v>0</v>
      </c>
      <c r="L14" s="11">
        <f t="shared" si="1"/>
        <v>0</v>
      </c>
      <c r="M14" s="11">
        <f>ROUND(1241.2,2)</f>
        <v>1241.2</v>
      </c>
      <c r="N14" s="11"/>
      <c r="O14" s="11">
        <f t="shared" si="2"/>
        <v>0</v>
      </c>
      <c r="P14" s="11"/>
      <c r="Q14" s="12"/>
      <c r="R14" s="12"/>
    </row>
    <row r="15" spans="1:18" ht="12.75" customHeight="1">
      <c r="A15" s="10" t="s">
        <v>34</v>
      </c>
      <c r="B15" s="10" t="s">
        <v>35</v>
      </c>
      <c r="C15" s="10"/>
      <c r="D15" s="10"/>
      <c r="E15" s="10"/>
      <c r="F15" s="10"/>
      <c r="G15" s="10"/>
      <c r="H15" s="10" t="s">
        <v>36</v>
      </c>
      <c r="I15" s="11">
        <f>ROUND(20142.02,2)</f>
        <v>20142.02</v>
      </c>
      <c r="J15" s="11"/>
      <c r="K15" s="11">
        <f t="shared" si="0"/>
        <v>0</v>
      </c>
      <c r="L15" s="11">
        <f t="shared" si="1"/>
        <v>0</v>
      </c>
      <c r="M15" s="11">
        <f>ROUND(20142.02,2)</f>
        <v>20142.02</v>
      </c>
      <c r="N15" s="11"/>
      <c r="O15" s="11">
        <f t="shared" si="2"/>
        <v>0</v>
      </c>
      <c r="P15" s="11"/>
      <c r="Q15" s="12"/>
      <c r="R15" s="12"/>
    </row>
    <row r="16" spans="1:18" ht="12.75" customHeight="1">
      <c r="A16" s="10" t="s">
        <v>37</v>
      </c>
      <c r="B16" s="10" t="s">
        <v>38</v>
      </c>
      <c r="C16" s="10"/>
      <c r="D16" s="10"/>
      <c r="E16" s="10"/>
      <c r="F16" s="10"/>
      <c r="G16" s="10"/>
      <c r="H16" s="10" t="s">
        <v>36</v>
      </c>
      <c r="I16" s="11">
        <f>ROUND(1080.01,2)</f>
        <v>1080.01</v>
      </c>
      <c r="J16" s="11"/>
      <c r="K16" s="11">
        <f t="shared" si="0"/>
        <v>0</v>
      </c>
      <c r="L16" s="11">
        <f>ROUND(1080.01,2)</f>
        <v>1080.01</v>
      </c>
      <c r="M16" s="11">
        <f>ROUND(0,2)</f>
        <v>0</v>
      </c>
      <c r="N16" s="11"/>
      <c r="O16" s="11">
        <f>ROUND(1080.01,2)</f>
        <v>1080.01</v>
      </c>
      <c r="P16" s="11"/>
      <c r="Q16" s="12"/>
      <c r="R16" s="12"/>
    </row>
    <row r="17" spans="1:18" ht="12.75" customHeight="1">
      <c r="A17" s="10" t="s">
        <v>39</v>
      </c>
      <c r="B17" s="10" t="s">
        <v>40</v>
      </c>
      <c r="C17" s="10"/>
      <c r="D17" s="10"/>
      <c r="E17" s="10"/>
      <c r="F17" s="10"/>
      <c r="G17" s="10"/>
      <c r="H17" s="10" t="s">
        <v>41</v>
      </c>
      <c r="I17" s="11">
        <f>ROUND(278.2,2)</f>
        <v>278.2</v>
      </c>
      <c r="J17" s="11"/>
      <c r="K17" s="11">
        <f t="shared" si="0"/>
        <v>0</v>
      </c>
      <c r="L17" s="11">
        <f>ROUND(0,2)</f>
        <v>0</v>
      </c>
      <c r="M17" s="11">
        <f>ROUND(278.2,2)</f>
        <v>278.2</v>
      </c>
      <c r="N17" s="11"/>
      <c r="O17" s="11">
        <f>ROUND(0,2)</f>
        <v>0</v>
      </c>
      <c r="P17" s="11"/>
      <c r="Q17" s="12"/>
      <c r="R17" s="12"/>
    </row>
    <row r="18" spans="1:18" ht="12.75" customHeight="1">
      <c r="A18" s="10" t="s">
        <v>42</v>
      </c>
      <c r="B18" s="10" t="s">
        <v>35</v>
      </c>
      <c r="C18" s="10"/>
      <c r="D18" s="10"/>
      <c r="E18" s="10"/>
      <c r="F18" s="10"/>
      <c r="G18" s="10"/>
      <c r="H18" s="10" t="s">
        <v>36</v>
      </c>
      <c r="I18" s="11">
        <f>ROUND(28200.07,2)</f>
        <v>28200.07</v>
      </c>
      <c r="J18" s="11"/>
      <c r="K18" s="11">
        <f t="shared" si="0"/>
        <v>0</v>
      </c>
      <c r="L18" s="11">
        <f>ROUND(28200.07,2)</f>
        <v>28200.07</v>
      </c>
      <c r="M18" s="11">
        <f>ROUND(0,2)</f>
        <v>0</v>
      </c>
      <c r="N18" s="11"/>
      <c r="O18" s="11">
        <f>ROUND(28200.07,2)</f>
        <v>28200.07</v>
      </c>
      <c r="P18" s="11"/>
      <c r="Q18" s="12"/>
      <c r="R18" s="12"/>
    </row>
    <row r="19" spans="1:18" ht="12.75" customHeight="1">
      <c r="A19" s="10" t="s">
        <v>43</v>
      </c>
      <c r="B19" s="10" t="s">
        <v>44</v>
      </c>
      <c r="C19" s="10"/>
      <c r="D19" s="10"/>
      <c r="E19" s="10"/>
      <c r="F19" s="10"/>
      <c r="G19" s="10"/>
      <c r="H19" s="10" t="s">
        <v>30</v>
      </c>
      <c r="I19" s="11">
        <f>ROUND(180,2)</f>
        <v>180</v>
      </c>
      <c r="J19" s="11"/>
      <c r="K19" s="11">
        <f t="shared" si="0"/>
        <v>0</v>
      </c>
      <c r="L19" s="11">
        <f aca="true" t="shared" si="5" ref="L19:L34">ROUND(0,2)</f>
        <v>0</v>
      </c>
      <c r="M19" s="11">
        <f>ROUND(180,2)</f>
        <v>180</v>
      </c>
      <c r="N19" s="11"/>
      <c r="O19" s="11">
        <f aca="true" t="shared" si="6" ref="O19:O34">ROUND(0,2)</f>
        <v>0</v>
      </c>
      <c r="P19" s="11"/>
      <c r="Q19" s="12"/>
      <c r="R19" s="12"/>
    </row>
    <row r="20" spans="1:18" ht="12.75" customHeight="1">
      <c r="A20" s="10" t="s">
        <v>45</v>
      </c>
      <c r="B20" s="10" t="s">
        <v>46</v>
      </c>
      <c r="C20" s="10"/>
      <c r="D20" s="10"/>
      <c r="E20" s="10"/>
      <c r="F20" s="10"/>
      <c r="G20" s="10"/>
      <c r="H20" s="10" t="s">
        <v>25</v>
      </c>
      <c r="I20" s="11">
        <f>ROUND(1308.18,2)</f>
        <v>1308.18</v>
      </c>
      <c r="J20" s="11"/>
      <c r="K20" s="11">
        <f t="shared" si="0"/>
        <v>0</v>
      </c>
      <c r="L20" s="11">
        <f t="shared" si="5"/>
        <v>0</v>
      </c>
      <c r="M20" s="11">
        <f>ROUND(1308.18,2)</f>
        <v>1308.18</v>
      </c>
      <c r="N20" s="11"/>
      <c r="O20" s="11">
        <f t="shared" si="6"/>
        <v>0</v>
      </c>
      <c r="P20" s="11"/>
      <c r="Q20" s="12"/>
      <c r="R20" s="12"/>
    </row>
    <row r="21" spans="1:18" ht="12.75" customHeight="1">
      <c r="A21" s="10" t="s">
        <v>47</v>
      </c>
      <c r="B21" s="10" t="s">
        <v>48</v>
      </c>
      <c r="C21" s="10"/>
      <c r="D21" s="10"/>
      <c r="E21" s="10"/>
      <c r="F21" s="10"/>
      <c r="G21" s="10"/>
      <c r="H21" s="10" t="s">
        <v>49</v>
      </c>
      <c r="I21" s="11">
        <f>ROUND(4979.21,2)</f>
        <v>4979.21</v>
      </c>
      <c r="J21" s="11"/>
      <c r="K21" s="11">
        <f t="shared" si="0"/>
        <v>0</v>
      </c>
      <c r="L21" s="11">
        <f t="shared" si="5"/>
        <v>0</v>
      </c>
      <c r="M21" s="11">
        <f>ROUND(4979.21,2)</f>
        <v>4979.21</v>
      </c>
      <c r="N21" s="11"/>
      <c r="O21" s="11">
        <f t="shared" si="6"/>
        <v>0</v>
      </c>
      <c r="P21" s="11"/>
      <c r="Q21" s="12"/>
      <c r="R21" s="12"/>
    </row>
    <row r="22" spans="1:18" ht="12.75" customHeight="1">
      <c r="A22" s="10" t="s">
        <v>50</v>
      </c>
      <c r="B22" s="10" t="s">
        <v>51</v>
      </c>
      <c r="C22" s="10"/>
      <c r="D22" s="10"/>
      <c r="E22" s="10"/>
      <c r="F22" s="10"/>
      <c r="G22" s="10"/>
      <c r="H22" s="10" t="s">
        <v>52</v>
      </c>
      <c r="I22" s="11">
        <f>ROUND(2456.04,2)</f>
        <v>2456.04</v>
      </c>
      <c r="J22" s="11"/>
      <c r="K22" s="11">
        <f t="shared" si="0"/>
        <v>0</v>
      </c>
      <c r="L22" s="11">
        <f t="shared" si="5"/>
        <v>0</v>
      </c>
      <c r="M22" s="11">
        <f>ROUND(2456.04,2)</f>
        <v>2456.04</v>
      </c>
      <c r="N22" s="11"/>
      <c r="O22" s="11">
        <f t="shared" si="6"/>
        <v>0</v>
      </c>
      <c r="P22" s="11"/>
      <c r="Q22" s="12"/>
      <c r="R22" s="12"/>
    </row>
    <row r="23" spans="1:18" ht="12.75" customHeight="1">
      <c r="A23" s="10" t="s">
        <v>53</v>
      </c>
      <c r="B23" s="10" t="s">
        <v>54</v>
      </c>
      <c r="C23" s="10"/>
      <c r="D23" s="10"/>
      <c r="E23" s="10"/>
      <c r="F23" s="10"/>
      <c r="G23" s="10"/>
      <c r="H23" s="10" t="s">
        <v>25</v>
      </c>
      <c r="I23" s="11">
        <f>ROUND(3.22,2)</f>
        <v>3.22</v>
      </c>
      <c r="J23" s="11"/>
      <c r="K23" s="11">
        <f t="shared" si="0"/>
        <v>0</v>
      </c>
      <c r="L23" s="11">
        <f t="shared" si="5"/>
        <v>0</v>
      </c>
      <c r="M23" s="11">
        <f>ROUND(3.22,2)</f>
        <v>3.22</v>
      </c>
      <c r="N23" s="11"/>
      <c r="O23" s="11">
        <f t="shared" si="6"/>
        <v>0</v>
      </c>
      <c r="P23" s="11"/>
      <c r="Q23" s="12"/>
      <c r="R23" s="12"/>
    </row>
    <row r="24" spans="1:18" ht="12.75" customHeight="1">
      <c r="A24" s="10" t="s">
        <v>55</v>
      </c>
      <c r="B24" s="10" t="s">
        <v>56</v>
      </c>
      <c r="C24" s="10"/>
      <c r="D24" s="10"/>
      <c r="E24" s="10"/>
      <c r="F24" s="10"/>
      <c r="G24" s="10"/>
      <c r="H24" s="10" t="s">
        <v>25</v>
      </c>
      <c r="I24" s="11">
        <f>ROUND(3049.5,2)</f>
        <v>3049.5</v>
      </c>
      <c r="J24" s="11"/>
      <c r="K24" s="11">
        <f t="shared" si="0"/>
        <v>0</v>
      </c>
      <c r="L24" s="11">
        <f t="shared" si="5"/>
        <v>0</v>
      </c>
      <c r="M24" s="11">
        <f>ROUND(3049.5,2)</f>
        <v>3049.5</v>
      </c>
      <c r="N24" s="11"/>
      <c r="O24" s="11">
        <f t="shared" si="6"/>
        <v>0</v>
      </c>
      <c r="P24" s="11"/>
      <c r="Q24" s="12"/>
      <c r="R24" s="12"/>
    </row>
    <row r="25" spans="1:18" ht="12.75" customHeight="1">
      <c r="A25" s="10" t="s">
        <v>57</v>
      </c>
      <c r="B25" s="10" t="s">
        <v>58</v>
      </c>
      <c r="C25" s="10"/>
      <c r="D25" s="10"/>
      <c r="E25" s="10"/>
      <c r="F25" s="10"/>
      <c r="G25" s="10"/>
      <c r="H25" s="10" t="s">
        <v>30</v>
      </c>
      <c r="I25" s="11">
        <f aca="true" t="shared" si="7" ref="I25:I26">ROUND(535,2)</f>
        <v>535</v>
      </c>
      <c r="J25" s="11"/>
      <c r="K25" s="11">
        <f t="shared" si="0"/>
        <v>0</v>
      </c>
      <c r="L25" s="11">
        <f t="shared" si="5"/>
        <v>0</v>
      </c>
      <c r="M25" s="11">
        <f aca="true" t="shared" si="8" ref="M25:M26">ROUND(535,2)</f>
        <v>535</v>
      </c>
      <c r="N25" s="11"/>
      <c r="O25" s="11">
        <f t="shared" si="6"/>
        <v>0</v>
      </c>
      <c r="P25" s="11"/>
      <c r="Q25" s="12"/>
      <c r="R25" s="12"/>
    </row>
    <row r="26" spans="1:18" ht="12.75" customHeight="1">
      <c r="A26" s="10" t="s">
        <v>59</v>
      </c>
      <c r="B26" s="10" t="s">
        <v>60</v>
      </c>
      <c r="C26" s="10"/>
      <c r="D26" s="10"/>
      <c r="E26" s="10"/>
      <c r="F26" s="10"/>
      <c r="G26" s="10"/>
      <c r="H26" s="10" t="s">
        <v>30</v>
      </c>
      <c r="I26" s="11">
        <f t="shared" si="7"/>
        <v>535</v>
      </c>
      <c r="J26" s="11"/>
      <c r="K26" s="11">
        <f t="shared" si="0"/>
        <v>0</v>
      </c>
      <c r="L26" s="11">
        <f t="shared" si="5"/>
        <v>0</v>
      </c>
      <c r="M26" s="11">
        <f t="shared" si="8"/>
        <v>535</v>
      </c>
      <c r="N26" s="11"/>
      <c r="O26" s="11">
        <f t="shared" si="6"/>
        <v>0</v>
      </c>
      <c r="P26" s="11"/>
      <c r="Q26" s="12"/>
      <c r="R26" s="12"/>
    </row>
    <row r="27" spans="1:18" ht="12.75" customHeight="1">
      <c r="A27" s="10" t="s">
        <v>61</v>
      </c>
      <c r="B27" s="10" t="s">
        <v>62</v>
      </c>
      <c r="C27" s="10"/>
      <c r="D27" s="10"/>
      <c r="E27" s="10"/>
      <c r="F27" s="10"/>
      <c r="G27" s="10"/>
      <c r="H27" s="10" t="s">
        <v>30</v>
      </c>
      <c r="I27" s="11">
        <f>ROUND(5007.6,2)</f>
        <v>5007.6</v>
      </c>
      <c r="J27" s="11"/>
      <c r="K27" s="11">
        <f t="shared" si="0"/>
        <v>0</v>
      </c>
      <c r="L27" s="11">
        <f t="shared" si="5"/>
        <v>0</v>
      </c>
      <c r="M27" s="11">
        <f>ROUND(5007.6,2)</f>
        <v>5007.6</v>
      </c>
      <c r="N27" s="11"/>
      <c r="O27" s="11">
        <f t="shared" si="6"/>
        <v>0</v>
      </c>
      <c r="P27" s="11"/>
      <c r="Q27" s="12"/>
      <c r="R27" s="12"/>
    </row>
    <row r="28" spans="1:18" ht="12.75" customHeight="1">
      <c r="A28" s="10" t="s">
        <v>63</v>
      </c>
      <c r="B28" s="10" t="s">
        <v>64</v>
      </c>
      <c r="C28" s="10"/>
      <c r="D28" s="10"/>
      <c r="E28" s="10"/>
      <c r="F28" s="10"/>
      <c r="G28" s="10"/>
      <c r="H28" s="10" t="s">
        <v>25</v>
      </c>
      <c r="I28" s="11">
        <f>ROUND(15675.5,2)</f>
        <v>15675.5</v>
      </c>
      <c r="J28" s="11"/>
      <c r="K28" s="11">
        <f t="shared" si="0"/>
        <v>0</v>
      </c>
      <c r="L28" s="11">
        <f t="shared" si="5"/>
        <v>0</v>
      </c>
      <c r="M28" s="11">
        <f>ROUND(15675.5,2)</f>
        <v>15675.5</v>
      </c>
      <c r="N28" s="11"/>
      <c r="O28" s="11">
        <f t="shared" si="6"/>
        <v>0</v>
      </c>
      <c r="P28" s="11"/>
      <c r="Q28" s="12"/>
      <c r="R28" s="12"/>
    </row>
    <row r="29" spans="1:18" ht="12.75" customHeight="1">
      <c r="A29" s="10" t="s">
        <v>65</v>
      </c>
      <c r="B29" s="10" t="s">
        <v>66</v>
      </c>
      <c r="C29" s="10"/>
      <c r="D29" s="10"/>
      <c r="E29" s="10"/>
      <c r="F29" s="10"/>
      <c r="G29" s="10"/>
      <c r="H29" s="10" t="s">
        <v>67</v>
      </c>
      <c r="I29" s="11">
        <f>ROUND(4400,2)</f>
        <v>4400</v>
      </c>
      <c r="J29" s="11"/>
      <c r="K29" s="11">
        <f t="shared" si="0"/>
        <v>0</v>
      </c>
      <c r="L29" s="11">
        <f t="shared" si="5"/>
        <v>0</v>
      </c>
      <c r="M29" s="11">
        <f>ROUND(4400,2)</f>
        <v>4400</v>
      </c>
      <c r="N29" s="11"/>
      <c r="O29" s="11">
        <f t="shared" si="6"/>
        <v>0</v>
      </c>
      <c r="P29" s="11"/>
      <c r="Q29" s="12"/>
      <c r="R29" s="12"/>
    </row>
    <row r="30" spans="1:18" ht="12.75" customHeight="1">
      <c r="A30" s="10" t="s">
        <v>68</v>
      </c>
      <c r="B30" s="10" t="s">
        <v>69</v>
      </c>
      <c r="C30" s="10"/>
      <c r="D30" s="10"/>
      <c r="E30" s="10"/>
      <c r="F30" s="10"/>
      <c r="G30" s="10"/>
      <c r="H30" s="10" t="s">
        <v>70</v>
      </c>
      <c r="I30" s="11">
        <f>ROUND(915.92,2)</f>
        <v>915.92</v>
      </c>
      <c r="J30" s="11"/>
      <c r="K30" s="11">
        <f t="shared" si="0"/>
        <v>0</v>
      </c>
      <c r="L30" s="11">
        <f t="shared" si="5"/>
        <v>0</v>
      </c>
      <c r="M30" s="11">
        <f>ROUND(915.92,2)</f>
        <v>915.92</v>
      </c>
      <c r="N30" s="11"/>
      <c r="O30" s="11">
        <f t="shared" si="6"/>
        <v>0</v>
      </c>
      <c r="P30" s="11"/>
      <c r="Q30" s="12"/>
      <c r="R30" s="12"/>
    </row>
    <row r="31" spans="1:18" ht="12.75" customHeight="1">
      <c r="A31" s="10" t="s">
        <v>71</v>
      </c>
      <c r="B31" s="10" t="s">
        <v>72</v>
      </c>
      <c r="C31" s="10"/>
      <c r="D31" s="10"/>
      <c r="E31" s="10"/>
      <c r="F31" s="10"/>
      <c r="G31" s="10"/>
      <c r="H31" s="10" t="s">
        <v>25</v>
      </c>
      <c r="I31" s="11">
        <f>ROUND(20437.63,2)</f>
        <v>20437.63</v>
      </c>
      <c r="J31" s="11"/>
      <c r="K31" s="11">
        <f t="shared" si="0"/>
        <v>0</v>
      </c>
      <c r="L31" s="11">
        <f t="shared" si="5"/>
        <v>0</v>
      </c>
      <c r="M31" s="11">
        <f>ROUND(20437.63,2)</f>
        <v>20437.63</v>
      </c>
      <c r="N31" s="11"/>
      <c r="O31" s="11">
        <f t="shared" si="6"/>
        <v>0</v>
      </c>
      <c r="P31" s="11"/>
      <c r="Q31" s="12"/>
      <c r="R31" s="12"/>
    </row>
    <row r="32" spans="1:18" ht="12.75" customHeight="1">
      <c r="A32" s="10" t="s">
        <v>73</v>
      </c>
      <c r="B32" s="10" t="s">
        <v>74</v>
      </c>
      <c r="C32" s="10"/>
      <c r="D32" s="10"/>
      <c r="E32" s="10"/>
      <c r="F32" s="10"/>
      <c r="G32" s="10"/>
      <c r="H32" s="10" t="s">
        <v>75</v>
      </c>
      <c r="I32" s="11">
        <f>ROUND(11618,2)</f>
        <v>11618</v>
      </c>
      <c r="J32" s="11"/>
      <c r="K32" s="11">
        <f t="shared" si="0"/>
        <v>0</v>
      </c>
      <c r="L32" s="11">
        <f t="shared" si="5"/>
        <v>0</v>
      </c>
      <c r="M32" s="11">
        <f>ROUND(11618,2)</f>
        <v>11618</v>
      </c>
      <c r="N32" s="11"/>
      <c r="O32" s="11">
        <f t="shared" si="6"/>
        <v>0</v>
      </c>
      <c r="P32" s="11"/>
      <c r="Q32" s="12"/>
      <c r="R32" s="12"/>
    </row>
    <row r="33" spans="1:18" ht="12.75" customHeight="1">
      <c r="A33" s="10" t="s">
        <v>76</v>
      </c>
      <c r="B33" s="10" t="s">
        <v>77</v>
      </c>
      <c r="C33" s="10"/>
      <c r="D33" s="10"/>
      <c r="E33" s="10"/>
      <c r="F33" s="10"/>
      <c r="G33" s="10"/>
      <c r="H33" s="10" t="s">
        <v>49</v>
      </c>
      <c r="I33" s="11">
        <f>ROUND(22.87,2)</f>
        <v>22.87</v>
      </c>
      <c r="J33" s="11"/>
      <c r="K33" s="11">
        <f t="shared" si="0"/>
        <v>0</v>
      </c>
      <c r="L33" s="11">
        <f t="shared" si="5"/>
        <v>0</v>
      </c>
      <c r="M33" s="11">
        <f>ROUND(22.87,2)</f>
        <v>22.87</v>
      </c>
      <c r="N33" s="11"/>
      <c r="O33" s="11">
        <f t="shared" si="6"/>
        <v>0</v>
      </c>
      <c r="P33" s="11"/>
      <c r="Q33" s="12"/>
      <c r="R33" s="12"/>
    </row>
    <row r="34" spans="1:18" ht="12.75" customHeight="1">
      <c r="A34" s="10" t="s">
        <v>78</v>
      </c>
      <c r="B34" s="10" t="s">
        <v>79</v>
      </c>
      <c r="C34" s="10"/>
      <c r="D34" s="10"/>
      <c r="E34" s="10"/>
      <c r="F34" s="10"/>
      <c r="G34" s="10"/>
      <c r="H34" s="10" t="s">
        <v>80</v>
      </c>
      <c r="I34" s="11">
        <f>ROUND(73583.09,2)</f>
        <v>73583.09</v>
      </c>
      <c r="J34" s="11"/>
      <c r="K34" s="11">
        <f t="shared" si="0"/>
        <v>0</v>
      </c>
      <c r="L34" s="11">
        <f t="shared" si="5"/>
        <v>0</v>
      </c>
      <c r="M34" s="11">
        <f>ROUND(73583.09,2)</f>
        <v>73583.09</v>
      </c>
      <c r="N34" s="11"/>
      <c r="O34" s="11">
        <f t="shared" si="6"/>
        <v>0</v>
      </c>
      <c r="P34" s="11"/>
      <c r="Q34" s="12"/>
      <c r="R34" s="12"/>
    </row>
    <row r="35" spans="1:18" ht="12.75" customHeight="1">
      <c r="A35" s="10" t="s">
        <v>81</v>
      </c>
      <c r="B35" s="10" t="s">
        <v>82</v>
      </c>
      <c r="C35" s="10"/>
      <c r="D35" s="10"/>
      <c r="E35" s="10"/>
      <c r="F35" s="10"/>
      <c r="G35" s="10"/>
      <c r="H35" s="10" t="s">
        <v>83</v>
      </c>
      <c r="I35" s="11">
        <f>ROUND(6200.44,2)</f>
        <v>6200.44</v>
      </c>
      <c r="J35" s="11"/>
      <c r="K35" s="11">
        <f t="shared" si="0"/>
        <v>0</v>
      </c>
      <c r="L35" s="11">
        <f>ROUND(6200.44,2)</f>
        <v>6200.44</v>
      </c>
      <c r="M35" s="11">
        <f>ROUND(0,2)</f>
        <v>0</v>
      </c>
      <c r="N35" s="11"/>
      <c r="O35" s="11">
        <f>ROUND(6200.44,2)</f>
        <v>6200.44</v>
      </c>
      <c r="P35" s="11"/>
      <c r="Q35" s="12"/>
      <c r="R35" s="12"/>
    </row>
    <row r="36" spans="1:18" ht="12.75" customHeight="1">
      <c r="A36" s="10" t="s">
        <v>84</v>
      </c>
      <c r="B36" s="10" t="s">
        <v>35</v>
      </c>
      <c r="C36" s="10"/>
      <c r="D36" s="10"/>
      <c r="E36" s="10"/>
      <c r="F36" s="10"/>
      <c r="G36" s="10"/>
      <c r="H36" s="10" t="s">
        <v>36</v>
      </c>
      <c r="I36" s="11">
        <f>ROUND(10564.54,2)</f>
        <v>10564.54</v>
      </c>
      <c r="J36" s="11"/>
      <c r="K36" s="11">
        <f t="shared" si="0"/>
        <v>0</v>
      </c>
      <c r="L36" s="11">
        <f>ROUND(10885.84,2)</f>
        <v>10885.84</v>
      </c>
      <c r="M36" s="11">
        <f>ROUND(-321.299999999999,2)</f>
        <v>-321.3</v>
      </c>
      <c r="N36" s="11"/>
      <c r="O36" s="11">
        <f>ROUND(10885.84,2)</f>
        <v>10885.84</v>
      </c>
      <c r="P36" s="11"/>
      <c r="Q36" s="12"/>
      <c r="R36" s="12"/>
    </row>
    <row r="37" spans="1:18" ht="12.75" customHeight="1">
      <c r="A37" s="10" t="s">
        <v>85</v>
      </c>
      <c r="B37" s="10" t="s">
        <v>86</v>
      </c>
      <c r="C37" s="10"/>
      <c r="D37" s="10"/>
      <c r="E37" s="10"/>
      <c r="F37" s="10"/>
      <c r="G37" s="10"/>
      <c r="H37" s="10" t="s">
        <v>33</v>
      </c>
      <c r="I37" s="11">
        <f>ROUND(299.6,2)</f>
        <v>299.6</v>
      </c>
      <c r="J37" s="11"/>
      <c r="K37" s="11">
        <f t="shared" si="0"/>
        <v>0</v>
      </c>
      <c r="L37" s="11">
        <f aca="true" t="shared" si="9" ref="L37:L40">ROUND(0,2)</f>
        <v>0</v>
      </c>
      <c r="M37" s="11">
        <f>ROUND(299.6,2)</f>
        <v>299.6</v>
      </c>
      <c r="N37" s="11"/>
      <c r="O37" s="11">
        <f aca="true" t="shared" si="10" ref="O37:O40">ROUND(0,2)</f>
        <v>0</v>
      </c>
      <c r="P37" s="11"/>
      <c r="Q37" s="12"/>
      <c r="R37" s="12"/>
    </row>
    <row r="38" spans="1:18" ht="12.75" customHeight="1">
      <c r="A38" s="10" t="s">
        <v>87</v>
      </c>
      <c r="B38" s="10" t="s">
        <v>88</v>
      </c>
      <c r="C38" s="10"/>
      <c r="D38" s="10"/>
      <c r="E38" s="10"/>
      <c r="F38" s="10"/>
      <c r="G38" s="10"/>
      <c r="H38" s="10" t="s">
        <v>33</v>
      </c>
      <c r="I38" s="11">
        <f>ROUND(830.76,2)</f>
        <v>830.76</v>
      </c>
      <c r="J38" s="11"/>
      <c r="K38" s="11">
        <f t="shared" si="0"/>
        <v>0</v>
      </c>
      <c r="L38" s="11">
        <f t="shared" si="9"/>
        <v>0</v>
      </c>
      <c r="M38" s="11">
        <f>ROUND(830.76,2)</f>
        <v>830.76</v>
      </c>
      <c r="N38" s="11"/>
      <c r="O38" s="11">
        <f t="shared" si="10"/>
        <v>0</v>
      </c>
      <c r="P38" s="11"/>
      <c r="Q38" s="12"/>
      <c r="R38" s="12"/>
    </row>
    <row r="39" spans="1:18" ht="12.75" customHeight="1">
      <c r="A39" s="10" t="s">
        <v>89</v>
      </c>
      <c r="B39" s="10" t="s">
        <v>90</v>
      </c>
      <c r="C39" s="10"/>
      <c r="D39" s="10"/>
      <c r="E39" s="10"/>
      <c r="F39" s="10"/>
      <c r="G39" s="10"/>
      <c r="H39" s="10" t="s">
        <v>30</v>
      </c>
      <c r="I39" s="11">
        <f>ROUND(4850,2)</f>
        <v>4850</v>
      </c>
      <c r="J39" s="11"/>
      <c r="K39" s="11">
        <f t="shared" si="0"/>
        <v>0</v>
      </c>
      <c r="L39" s="11">
        <f t="shared" si="9"/>
        <v>0</v>
      </c>
      <c r="M39" s="11">
        <f>ROUND(4850,2)</f>
        <v>4850</v>
      </c>
      <c r="N39" s="11"/>
      <c r="O39" s="11">
        <f t="shared" si="10"/>
        <v>0</v>
      </c>
      <c r="P39" s="11"/>
      <c r="Q39" s="12"/>
      <c r="R39" s="12"/>
    </row>
    <row r="40" spans="1:18" ht="12.75" customHeight="1">
      <c r="A40" s="10" t="s">
        <v>91</v>
      </c>
      <c r="B40" s="10" t="s">
        <v>92</v>
      </c>
      <c r="C40" s="10"/>
      <c r="D40" s="10"/>
      <c r="E40" s="10"/>
      <c r="F40" s="10"/>
      <c r="G40" s="10"/>
      <c r="H40" s="10" t="s">
        <v>93</v>
      </c>
      <c r="I40" s="11">
        <f>ROUND(192.6,2)</f>
        <v>192.6</v>
      </c>
      <c r="J40" s="11"/>
      <c r="K40" s="11">
        <f t="shared" si="0"/>
        <v>0</v>
      </c>
      <c r="L40" s="11">
        <f t="shared" si="9"/>
        <v>0</v>
      </c>
      <c r="M40" s="11">
        <f>ROUND(192.6,2)</f>
        <v>192.6</v>
      </c>
      <c r="N40" s="11"/>
      <c r="O40" s="11">
        <f t="shared" si="10"/>
        <v>0</v>
      </c>
      <c r="P40" s="11"/>
      <c r="Q40" s="12"/>
      <c r="R40" s="12"/>
    </row>
    <row r="41" spans="1:18" ht="12.75" customHeight="1">
      <c r="A41" s="10" t="s">
        <v>94</v>
      </c>
      <c r="B41" s="10" t="s">
        <v>95</v>
      </c>
      <c r="C41" s="10"/>
      <c r="D41" s="10"/>
      <c r="E41" s="10"/>
      <c r="F41" s="10"/>
      <c r="G41" s="10"/>
      <c r="H41" s="10" t="s">
        <v>33</v>
      </c>
      <c r="I41" s="11">
        <f>ROUND(388.21,2)</f>
        <v>388.21</v>
      </c>
      <c r="J41" s="11"/>
      <c r="K41" s="11">
        <f t="shared" si="0"/>
        <v>0</v>
      </c>
      <c r="L41" s="11">
        <f>ROUND(415.38,2)</f>
        <v>415.38</v>
      </c>
      <c r="M41" s="11">
        <f>ROUND(-27.17,2)</f>
        <v>-27.17</v>
      </c>
      <c r="N41" s="11"/>
      <c r="O41" s="11">
        <f>ROUND(415.38,2)</f>
        <v>415.38</v>
      </c>
      <c r="P41" s="11"/>
      <c r="Q41" s="12"/>
      <c r="R41" s="12"/>
    </row>
    <row r="42" spans="1:18" ht="12.75" customHeight="1">
      <c r="A42" s="10" t="s">
        <v>96</v>
      </c>
      <c r="B42" s="10" t="s">
        <v>97</v>
      </c>
      <c r="C42" s="10"/>
      <c r="D42" s="10"/>
      <c r="E42" s="10"/>
      <c r="F42" s="10"/>
      <c r="G42" s="10"/>
      <c r="H42" s="10" t="s">
        <v>30</v>
      </c>
      <c r="I42" s="11">
        <f>ROUND(1562.2,2)</f>
        <v>1562.2</v>
      </c>
      <c r="J42" s="11"/>
      <c r="K42" s="11">
        <f t="shared" si="0"/>
        <v>0</v>
      </c>
      <c r="L42" s="11">
        <f>ROUND(0,2)</f>
        <v>0</v>
      </c>
      <c r="M42" s="11">
        <f>ROUND(1562.2,2)</f>
        <v>1562.2</v>
      </c>
      <c r="N42" s="11"/>
      <c r="O42" s="11">
        <f>ROUND(0,2)</f>
        <v>0</v>
      </c>
      <c r="P42" s="11"/>
      <c r="Q42" s="12"/>
      <c r="R42" s="12"/>
    </row>
    <row r="43" spans="1:18" ht="12.75" customHeight="1">
      <c r="A43" s="10" t="s">
        <v>98</v>
      </c>
      <c r="B43" s="10" t="s">
        <v>99</v>
      </c>
      <c r="C43" s="10"/>
      <c r="D43" s="10"/>
      <c r="E43" s="10"/>
      <c r="F43" s="10"/>
      <c r="G43" s="10"/>
      <c r="H43" s="10" t="s">
        <v>49</v>
      </c>
      <c r="I43" s="11">
        <f>ROUND(1044.77,2)</f>
        <v>1044.77</v>
      </c>
      <c r="J43" s="11"/>
      <c r="K43" s="11">
        <f t="shared" si="0"/>
        <v>0</v>
      </c>
      <c r="L43" s="11">
        <f>ROUND(1044.77,2)</f>
        <v>1044.77</v>
      </c>
      <c r="M43" s="11">
        <f aca="true" t="shared" si="11" ref="M43:M44">ROUND(0,2)</f>
        <v>0</v>
      </c>
      <c r="N43" s="11"/>
      <c r="O43" s="11">
        <f>ROUND(1044.77,2)</f>
        <v>1044.77</v>
      </c>
      <c r="P43" s="11"/>
      <c r="Q43" s="12"/>
      <c r="R43" s="12"/>
    </row>
    <row r="44" spans="1:18" ht="12.75" customHeight="1">
      <c r="A44" s="10" t="s">
        <v>100</v>
      </c>
      <c r="B44" s="10" t="s">
        <v>101</v>
      </c>
      <c r="C44" s="10"/>
      <c r="D44" s="10"/>
      <c r="E44" s="10"/>
      <c r="F44" s="10"/>
      <c r="G44" s="10"/>
      <c r="H44" s="10" t="s">
        <v>102</v>
      </c>
      <c r="I44" s="11">
        <f>ROUND(318.56,2)</f>
        <v>318.56</v>
      </c>
      <c r="J44" s="11"/>
      <c r="K44" s="11">
        <f t="shared" si="0"/>
        <v>0</v>
      </c>
      <c r="L44" s="11">
        <f>ROUND(318.56,2)</f>
        <v>318.56</v>
      </c>
      <c r="M44" s="11">
        <f t="shared" si="11"/>
        <v>0</v>
      </c>
      <c r="N44" s="11"/>
      <c r="O44" s="11">
        <f>ROUND(318.56,2)</f>
        <v>318.56</v>
      </c>
      <c r="P44" s="11"/>
      <c r="Q44" s="12"/>
      <c r="R44" s="12"/>
    </row>
    <row r="45" spans="1:18" ht="12.75" customHeight="1">
      <c r="A45" s="10" t="s">
        <v>103</v>
      </c>
      <c r="B45" s="10" t="s">
        <v>104</v>
      </c>
      <c r="C45" s="10"/>
      <c r="D45" s="10"/>
      <c r="E45" s="10"/>
      <c r="F45" s="10"/>
      <c r="G45" s="10"/>
      <c r="H45" s="10" t="s">
        <v>105</v>
      </c>
      <c r="I45" s="11">
        <f>ROUND(16483.13,2)</f>
        <v>16483.13</v>
      </c>
      <c r="J45" s="11"/>
      <c r="K45" s="11">
        <f t="shared" si="0"/>
        <v>0</v>
      </c>
      <c r="L45" s="11">
        <f aca="true" t="shared" si="12" ref="L45:L50">ROUND(0,2)</f>
        <v>0</v>
      </c>
      <c r="M45" s="11">
        <f>ROUND(16483.13,2)</f>
        <v>16483.13</v>
      </c>
      <c r="N45" s="11"/>
      <c r="O45" s="11">
        <f aca="true" t="shared" si="13" ref="O45:O50">ROUND(0,2)</f>
        <v>0</v>
      </c>
      <c r="P45" s="11"/>
      <c r="Q45" s="12"/>
      <c r="R45" s="12"/>
    </row>
    <row r="46" spans="1:18" ht="12.75" customHeight="1">
      <c r="A46" s="10" t="s">
        <v>106</v>
      </c>
      <c r="B46" s="10" t="s">
        <v>107</v>
      </c>
      <c r="C46" s="10"/>
      <c r="D46" s="10"/>
      <c r="E46" s="10"/>
      <c r="F46" s="10"/>
      <c r="G46" s="10"/>
      <c r="H46" s="10" t="s">
        <v>30</v>
      </c>
      <c r="I46" s="11">
        <f>ROUND(1495,2)</f>
        <v>1495</v>
      </c>
      <c r="J46" s="11"/>
      <c r="K46" s="11">
        <f t="shared" si="0"/>
        <v>0</v>
      </c>
      <c r="L46" s="11">
        <f t="shared" si="12"/>
        <v>0</v>
      </c>
      <c r="M46" s="11">
        <f>ROUND(1495,2)</f>
        <v>1495</v>
      </c>
      <c r="N46" s="11"/>
      <c r="O46" s="11">
        <f t="shared" si="13"/>
        <v>0</v>
      </c>
      <c r="P46" s="11"/>
      <c r="Q46" s="12"/>
      <c r="R46" s="12"/>
    </row>
    <row r="47" spans="1:18" ht="12.75" customHeight="1">
      <c r="A47" s="10" t="s">
        <v>108</v>
      </c>
      <c r="B47" s="10" t="s">
        <v>109</v>
      </c>
      <c r="C47" s="10"/>
      <c r="D47" s="10"/>
      <c r="E47" s="10"/>
      <c r="F47" s="10"/>
      <c r="G47" s="10"/>
      <c r="H47" s="10" t="s">
        <v>25</v>
      </c>
      <c r="I47" s="11">
        <f>ROUND(14900,2)</f>
        <v>14900</v>
      </c>
      <c r="J47" s="11"/>
      <c r="K47" s="11">
        <f t="shared" si="0"/>
        <v>0</v>
      </c>
      <c r="L47" s="11">
        <f t="shared" si="12"/>
        <v>0</v>
      </c>
      <c r="M47" s="11">
        <f>ROUND(14900,2)</f>
        <v>14900</v>
      </c>
      <c r="N47" s="11"/>
      <c r="O47" s="11">
        <f t="shared" si="13"/>
        <v>0</v>
      </c>
      <c r="P47" s="11"/>
      <c r="Q47" s="12"/>
      <c r="R47" s="12"/>
    </row>
    <row r="48" spans="1:18" ht="12.75" customHeight="1">
      <c r="A48" s="10" t="s">
        <v>110</v>
      </c>
      <c r="B48" s="10" t="s">
        <v>111</v>
      </c>
      <c r="C48" s="10"/>
      <c r="D48" s="10"/>
      <c r="E48" s="10"/>
      <c r="F48" s="10"/>
      <c r="G48" s="10"/>
      <c r="H48" s="10" t="s">
        <v>112</v>
      </c>
      <c r="I48" s="11">
        <f>ROUND(1605,2)</f>
        <v>1605</v>
      </c>
      <c r="J48" s="11"/>
      <c r="K48" s="11">
        <f t="shared" si="0"/>
        <v>0</v>
      </c>
      <c r="L48" s="11">
        <f t="shared" si="12"/>
        <v>0</v>
      </c>
      <c r="M48" s="11">
        <f>ROUND(1605,2)</f>
        <v>1605</v>
      </c>
      <c r="N48" s="11"/>
      <c r="O48" s="11">
        <f t="shared" si="13"/>
        <v>0</v>
      </c>
      <c r="P48" s="11"/>
      <c r="Q48" s="12"/>
      <c r="R48" s="12"/>
    </row>
    <row r="49" spans="1:18" ht="12.75" customHeight="1">
      <c r="A49" s="10" t="s">
        <v>113</v>
      </c>
      <c r="B49" s="10" t="s">
        <v>114</v>
      </c>
      <c r="C49" s="10"/>
      <c r="D49" s="10"/>
      <c r="E49" s="10"/>
      <c r="F49" s="10"/>
      <c r="G49" s="10"/>
      <c r="H49" s="10" t="s">
        <v>115</v>
      </c>
      <c r="I49" s="11">
        <f>ROUND(320,2)</f>
        <v>320</v>
      </c>
      <c r="J49" s="11"/>
      <c r="K49" s="11">
        <f t="shared" si="0"/>
        <v>0</v>
      </c>
      <c r="L49" s="11">
        <f t="shared" si="12"/>
        <v>0</v>
      </c>
      <c r="M49" s="11">
        <f>ROUND(320,2)</f>
        <v>320</v>
      </c>
      <c r="N49" s="11"/>
      <c r="O49" s="11">
        <f t="shared" si="13"/>
        <v>0</v>
      </c>
      <c r="P49" s="11"/>
      <c r="Q49" s="12"/>
      <c r="R49" s="12"/>
    </row>
    <row r="50" spans="1:18" ht="12.75" customHeight="1">
      <c r="A50" s="10" t="s">
        <v>116</v>
      </c>
      <c r="B50" s="10" t="s">
        <v>117</v>
      </c>
      <c r="C50" s="10"/>
      <c r="D50" s="10"/>
      <c r="E50" s="10"/>
      <c r="F50" s="10"/>
      <c r="G50" s="10"/>
      <c r="H50" s="10" t="s">
        <v>118</v>
      </c>
      <c r="I50" s="11">
        <f>ROUND(1599.65,2)</f>
        <v>1599.65</v>
      </c>
      <c r="J50" s="11"/>
      <c r="K50" s="11">
        <f t="shared" si="0"/>
        <v>0</v>
      </c>
      <c r="L50" s="11">
        <f t="shared" si="12"/>
        <v>0</v>
      </c>
      <c r="M50" s="11">
        <f>ROUND(1599.65,2)</f>
        <v>1599.65</v>
      </c>
      <c r="N50" s="11"/>
      <c r="O50" s="11">
        <f t="shared" si="13"/>
        <v>0</v>
      </c>
      <c r="P50" s="11"/>
      <c r="Q50" s="12"/>
      <c r="R50" s="12"/>
    </row>
    <row r="51" spans="1:18" ht="12.75" customHeight="1">
      <c r="A51" s="10" t="s">
        <v>119</v>
      </c>
      <c r="B51" s="10" t="s">
        <v>35</v>
      </c>
      <c r="C51" s="10"/>
      <c r="D51" s="10"/>
      <c r="E51" s="10"/>
      <c r="F51" s="10"/>
      <c r="G51" s="10"/>
      <c r="H51" s="10" t="s">
        <v>102</v>
      </c>
      <c r="I51" s="11">
        <f>ROUND(14150.52,2)</f>
        <v>14150.52</v>
      </c>
      <c r="J51" s="11"/>
      <c r="K51" s="11">
        <f t="shared" si="0"/>
        <v>0</v>
      </c>
      <c r="L51" s="11">
        <f>ROUND(14150.52,2)</f>
        <v>14150.52</v>
      </c>
      <c r="M51" s="11">
        <f aca="true" t="shared" si="14" ref="M51:M54">ROUND(0,2)</f>
        <v>0</v>
      </c>
      <c r="N51" s="11"/>
      <c r="O51" s="11">
        <f>ROUND(14150.52,2)</f>
        <v>14150.52</v>
      </c>
      <c r="P51" s="11"/>
      <c r="Q51" s="12"/>
      <c r="R51" s="12"/>
    </row>
    <row r="52" spans="1:18" ht="12.75" customHeight="1">
      <c r="A52" s="10" t="s">
        <v>120</v>
      </c>
      <c r="B52" s="10" t="s">
        <v>82</v>
      </c>
      <c r="C52" s="10"/>
      <c r="D52" s="10"/>
      <c r="E52" s="10"/>
      <c r="F52" s="10"/>
      <c r="G52" s="10"/>
      <c r="H52" s="10" t="s">
        <v>83</v>
      </c>
      <c r="I52" s="11">
        <f>ROUND(5033.7,2)</f>
        <v>5033.7</v>
      </c>
      <c r="J52" s="11"/>
      <c r="K52" s="11">
        <f t="shared" si="0"/>
        <v>0</v>
      </c>
      <c r="L52" s="11">
        <f>ROUND(5033.7,2)</f>
        <v>5033.7</v>
      </c>
      <c r="M52" s="11">
        <f t="shared" si="14"/>
        <v>0</v>
      </c>
      <c r="N52" s="11"/>
      <c r="O52" s="11">
        <f>ROUND(5033.7,2)</f>
        <v>5033.7</v>
      </c>
      <c r="P52" s="11"/>
      <c r="Q52" s="12"/>
      <c r="R52" s="12"/>
    </row>
    <row r="53" spans="1:18" ht="12.75" customHeight="1">
      <c r="A53" s="10" t="s">
        <v>121</v>
      </c>
      <c r="B53" s="10" t="s">
        <v>35</v>
      </c>
      <c r="C53" s="10"/>
      <c r="D53" s="10"/>
      <c r="E53" s="10"/>
      <c r="F53" s="10"/>
      <c r="G53" s="10"/>
      <c r="H53" s="10" t="s">
        <v>36</v>
      </c>
      <c r="I53" s="11">
        <f>ROUND(15786.88,2)</f>
        <v>15786.88</v>
      </c>
      <c r="J53" s="11"/>
      <c r="K53" s="11">
        <f t="shared" si="0"/>
        <v>0</v>
      </c>
      <c r="L53" s="11">
        <f>ROUND(15786.88,2)</f>
        <v>15786.88</v>
      </c>
      <c r="M53" s="11">
        <f t="shared" si="14"/>
        <v>0</v>
      </c>
      <c r="N53" s="11"/>
      <c r="O53" s="11">
        <f>ROUND(15786.88,2)</f>
        <v>15786.88</v>
      </c>
      <c r="P53" s="11"/>
      <c r="Q53" s="12"/>
      <c r="R53" s="12"/>
    </row>
    <row r="54" spans="1:18" ht="12.75" customHeight="1">
      <c r="A54" s="10" t="s">
        <v>122</v>
      </c>
      <c r="B54" s="10" t="s">
        <v>123</v>
      </c>
      <c r="C54" s="10"/>
      <c r="D54" s="10"/>
      <c r="E54" s="10"/>
      <c r="F54" s="10"/>
      <c r="G54" s="10"/>
      <c r="H54" s="10" t="s">
        <v>124</v>
      </c>
      <c r="I54" s="11">
        <f>ROUND(9.1,2)</f>
        <v>9.1</v>
      </c>
      <c r="J54" s="11"/>
      <c r="K54" s="11">
        <f t="shared" si="0"/>
        <v>0</v>
      </c>
      <c r="L54" s="11">
        <f>ROUND(9.1,2)</f>
        <v>9.1</v>
      </c>
      <c r="M54" s="11">
        <f t="shared" si="14"/>
        <v>0</v>
      </c>
      <c r="N54" s="11"/>
      <c r="O54" s="11">
        <f>ROUND(9.1,2)</f>
        <v>9.1</v>
      </c>
      <c r="P54" s="11"/>
      <c r="Q54" s="12"/>
      <c r="R54" s="12"/>
    </row>
    <row r="55" spans="1:18" ht="12.75" customHeight="1">
      <c r="A55" s="10" t="s">
        <v>125</v>
      </c>
      <c r="B55" s="10" t="s">
        <v>126</v>
      </c>
      <c r="C55" s="10"/>
      <c r="D55" s="10"/>
      <c r="E55" s="10"/>
      <c r="F55" s="10"/>
      <c r="G55" s="10"/>
      <c r="H55" s="10" t="s">
        <v>127</v>
      </c>
      <c r="I55" s="11">
        <f>ROUND(15417.21,2)</f>
        <v>15417.21</v>
      </c>
      <c r="J55" s="11"/>
      <c r="K55" s="11">
        <f t="shared" si="0"/>
        <v>0</v>
      </c>
      <c r="L55" s="11">
        <f aca="true" t="shared" si="15" ref="L55:L58">ROUND(0,2)</f>
        <v>0</v>
      </c>
      <c r="M55" s="11">
        <f>ROUND(15417.21,2)</f>
        <v>15417.21</v>
      </c>
      <c r="N55" s="11"/>
      <c r="O55" s="11">
        <f aca="true" t="shared" si="16" ref="O55:O58">ROUND(0,2)</f>
        <v>0</v>
      </c>
      <c r="P55" s="11"/>
      <c r="Q55" s="12"/>
      <c r="R55" s="12"/>
    </row>
    <row r="56" spans="1:18" ht="12.75" customHeight="1">
      <c r="A56" s="10" t="s">
        <v>128</v>
      </c>
      <c r="B56" s="10" t="s">
        <v>129</v>
      </c>
      <c r="C56" s="10"/>
      <c r="D56" s="10"/>
      <c r="E56" s="10"/>
      <c r="F56" s="10"/>
      <c r="G56" s="10"/>
      <c r="H56" s="10" t="s">
        <v>130</v>
      </c>
      <c r="I56" s="11">
        <f>ROUND(2773.14,2)</f>
        <v>2773.14</v>
      </c>
      <c r="J56" s="11"/>
      <c r="K56" s="11">
        <f>ROUND(-2773.14,2)</f>
        <v>-2773.14</v>
      </c>
      <c r="L56" s="11">
        <f t="shared" si="15"/>
        <v>0</v>
      </c>
      <c r="M56" s="11">
        <f>ROUND(0,2)</f>
        <v>0</v>
      </c>
      <c r="N56" s="11"/>
      <c r="O56" s="11">
        <f t="shared" si="16"/>
        <v>0</v>
      </c>
      <c r="P56" s="11"/>
      <c r="Q56" s="12"/>
      <c r="R56" s="12"/>
    </row>
    <row r="57" spans="1:18" ht="12.75" customHeight="1">
      <c r="A57" s="10" t="s">
        <v>131</v>
      </c>
      <c r="B57" s="10" t="s">
        <v>132</v>
      </c>
      <c r="C57" s="10"/>
      <c r="D57" s="10"/>
      <c r="E57" s="10"/>
      <c r="F57" s="10"/>
      <c r="G57" s="10"/>
      <c r="H57" s="10" t="s">
        <v>133</v>
      </c>
      <c r="I57" s="11">
        <f>ROUND(9681.88,2)</f>
        <v>9681.88</v>
      </c>
      <c r="J57" s="11"/>
      <c r="K57" s="11">
        <f aca="true" t="shared" si="17" ref="K57:K62">ROUND(0,2)</f>
        <v>0</v>
      </c>
      <c r="L57" s="11">
        <f t="shared" si="15"/>
        <v>0</v>
      </c>
      <c r="M57" s="11">
        <f>ROUND(9681.88,2)</f>
        <v>9681.88</v>
      </c>
      <c r="N57" s="11"/>
      <c r="O57" s="11">
        <f t="shared" si="16"/>
        <v>0</v>
      </c>
      <c r="P57" s="11"/>
      <c r="Q57" s="12"/>
      <c r="R57" s="12"/>
    </row>
    <row r="58" spans="1:18" ht="12.75" customHeight="1">
      <c r="A58" s="10" t="s">
        <v>134</v>
      </c>
      <c r="B58" s="10" t="s">
        <v>135</v>
      </c>
      <c r="C58" s="10"/>
      <c r="D58" s="10"/>
      <c r="E58" s="10"/>
      <c r="F58" s="10"/>
      <c r="G58" s="10"/>
      <c r="H58" s="10" t="s">
        <v>136</v>
      </c>
      <c r="I58" s="11">
        <f>ROUND(257.5,2)</f>
        <v>257.5</v>
      </c>
      <c r="J58" s="11"/>
      <c r="K58" s="11">
        <f t="shared" si="17"/>
        <v>0</v>
      </c>
      <c r="L58" s="11">
        <f t="shared" si="15"/>
        <v>0</v>
      </c>
      <c r="M58" s="11">
        <f>ROUND(257.5,2)</f>
        <v>257.5</v>
      </c>
      <c r="N58" s="11"/>
      <c r="O58" s="11">
        <f t="shared" si="16"/>
        <v>0</v>
      </c>
      <c r="P58" s="11"/>
      <c r="Q58" s="12"/>
      <c r="R58" s="12"/>
    </row>
    <row r="59" spans="1:18" ht="12.75" customHeight="1">
      <c r="A59" s="10" t="s">
        <v>134</v>
      </c>
      <c r="B59" s="10" t="s">
        <v>135</v>
      </c>
      <c r="C59" s="10"/>
      <c r="D59" s="10"/>
      <c r="E59" s="10"/>
      <c r="F59" s="10"/>
      <c r="G59" s="10"/>
      <c r="H59" s="10" t="s">
        <v>137</v>
      </c>
      <c r="I59" s="11">
        <f>ROUND(0,2)</f>
        <v>0</v>
      </c>
      <c r="J59" s="11"/>
      <c r="K59" s="11">
        <f t="shared" si="17"/>
        <v>0</v>
      </c>
      <c r="L59" s="11">
        <f>ROUND(257.5,2)</f>
        <v>257.5</v>
      </c>
      <c r="M59" s="11">
        <f>ROUND(-257.5,2)</f>
        <v>-257.5</v>
      </c>
      <c r="N59" s="11"/>
      <c r="O59" s="11">
        <f>ROUND(257.5,2)</f>
        <v>257.5</v>
      </c>
      <c r="P59" s="11"/>
      <c r="Q59" s="12"/>
      <c r="R59" s="12"/>
    </row>
    <row r="60" spans="1:18" ht="12.75" customHeight="1">
      <c r="A60" s="10" t="s">
        <v>138</v>
      </c>
      <c r="B60" s="10" t="s">
        <v>139</v>
      </c>
      <c r="C60" s="10"/>
      <c r="D60" s="10"/>
      <c r="E60" s="10"/>
      <c r="F60" s="10"/>
      <c r="G60" s="10"/>
      <c r="H60" s="10" t="s">
        <v>140</v>
      </c>
      <c r="I60" s="11">
        <f>ROUND(10593,2)</f>
        <v>10593</v>
      </c>
      <c r="J60" s="11"/>
      <c r="K60" s="11">
        <f t="shared" si="17"/>
        <v>0</v>
      </c>
      <c r="L60" s="11">
        <f>ROUND(10593,2)</f>
        <v>10593</v>
      </c>
      <c r="M60" s="11">
        <f>ROUND(0,2)</f>
        <v>0</v>
      </c>
      <c r="N60" s="11"/>
      <c r="O60" s="11">
        <f>ROUND(10593,2)</f>
        <v>10593</v>
      </c>
      <c r="P60" s="11"/>
      <c r="Q60" s="12"/>
      <c r="R60" s="12"/>
    </row>
    <row r="61" spans="1:18" ht="12.75" customHeight="1">
      <c r="A61" s="10" t="s">
        <v>141</v>
      </c>
      <c r="B61" s="10" t="s">
        <v>142</v>
      </c>
      <c r="C61" s="10"/>
      <c r="D61" s="10"/>
      <c r="E61" s="10"/>
      <c r="F61" s="10"/>
      <c r="G61" s="10"/>
      <c r="H61" s="10" t="s">
        <v>25</v>
      </c>
      <c r="I61" s="11">
        <f>ROUND(548,2)</f>
        <v>548</v>
      </c>
      <c r="J61" s="11"/>
      <c r="K61" s="11">
        <f t="shared" si="17"/>
        <v>0</v>
      </c>
      <c r="L61" s="11">
        <f aca="true" t="shared" si="18" ref="L61:L70">ROUND(0,2)</f>
        <v>0</v>
      </c>
      <c r="M61" s="11">
        <f>ROUND(548,2)</f>
        <v>548</v>
      </c>
      <c r="N61" s="11"/>
      <c r="O61" s="11">
        <f aca="true" t="shared" si="19" ref="O61:O70">ROUND(0,2)</f>
        <v>0</v>
      </c>
      <c r="P61" s="11"/>
      <c r="Q61" s="12"/>
      <c r="R61" s="12"/>
    </row>
    <row r="62" spans="1:18" ht="12.75" customHeight="1">
      <c r="A62" s="10" t="s">
        <v>143</v>
      </c>
      <c r="B62" s="10" t="s">
        <v>144</v>
      </c>
      <c r="C62" s="10"/>
      <c r="D62" s="10"/>
      <c r="E62" s="10"/>
      <c r="F62" s="10"/>
      <c r="G62" s="10"/>
      <c r="H62" s="10" t="s">
        <v>130</v>
      </c>
      <c r="I62" s="11">
        <f>ROUND(820.05,2)</f>
        <v>820.05</v>
      </c>
      <c r="J62" s="11"/>
      <c r="K62" s="11">
        <f t="shared" si="17"/>
        <v>0</v>
      </c>
      <c r="L62" s="11">
        <f t="shared" si="18"/>
        <v>0</v>
      </c>
      <c r="M62" s="11">
        <f>ROUND(820.05,2)</f>
        <v>820.05</v>
      </c>
      <c r="N62" s="11"/>
      <c r="O62" s="11">
        <f t="shared" si="19"/>
        <v>0</v>
      </c>
      <c r="P62" s="11"/>
      <c r="Q62" s="12"/>
      <c r="R62" s="12"/>
    </row>
    <row r="63" spans="1:18" ht="12.75" customHeight="1">
      <c r="A63" s="10" t="s">
        <v>145</v>
      </c>
      <c r="B63" s="10" t="s">
        <v>146</v>
      </c>
      <c r="C63" s="10"/>
      <c r="D63" s="10"/>
      <c r="E63" s="10"/>
      <c r="F63" s="10"/>
      <c r="G63" s="10"/>
      <c r="H63" s="10" t="s">
        <v>127</v>
      </c>
      <c r="I63" s="11">
        <f>ROUND(4000.18,2)</f>
        <v>4000.18</v>
      </c>
      <c r="J63" s="11"/>
      <c r="K63" s="11">
        <f>ROUND(-4000.18,2)</f>
        <v>-4000.18</v>
      </c>
      <c r="L63" s="11">
        <f t="shared" si="18"/>
        <v>0</v>
      </c>
      <c r="M63" s="11">
        <f>ROUND(0,2)</f>
        <v>0</v>
      </c>
      <c r="N63" s="11"/>
      <c r="O63" s="11">
        <f t="shared" si="19"/>
        <v>0</v>
      </c>
      <c r="P63" s="11"/>
      <c r="Q63" s="12"/>
      <c r="R63" s="12"/>
    </row>
    <row r="64" spans="1:18" ht="12.75" customHeight="1">
      <c r="A64" s="10" t="s">
        <v>147</v>
      </c>
      <c r="B64" s="10" t="s">
        <v>148</v>
      </c>
      <c r="C64" s="10"/>
      <c r="D64" s="10"/>
      <c r="E64" s="10"/>
      <c r="F64" s="10"/>
      <c r="G64" s="10"/>
      <c r="H64" s="10" t="s">
        <v>30</v>
      </c>
      <c r="I64" s="11">
        <f>ROUND(1733.4,2)</f>
        <v>1733.4</v>
      </c>
      <c r="J64" s="11"/>
      <c r="K64" s="11">
        <f aca="true" t="shared" si="20" ref="K64:K99">ROUND(0,2)</f>
        <v>0</v>
      </c>
      <c r="L64" s="11">
        <f t="shared" si="18"/>
        <v>0</v>
      </c>
      <c r="M64" s="11">
        <f>ROUND(1733.4,2)</f>
        <v>1733.4</v>
      </c>
      <c r="N64" s="11"/>
      <c r="O64" s="11">
        <f t="shared" si="19"/>
        <v>0</v>
      </c>
      <c r="P64" s="11"/>
      <c r="Q64" s="12"/>
      <c r="R64" s="12"/>
    </row>
    <row r="65" spans="1:18" ht="12.75" customHeight="1">
      <c r="A65" s="10" t="s">
        <v>149</v>
      </c>
      <c r="B65" s="10" t="s">
        <v>150</v>
      </c>
      <c r="C65" s="10"/>
      <c r="D65" s="10"/>
      <c r="E65" s="10"/>
      <c r="F65" s="10"/>
      <c r="G65" s="10"/>
      <c r="H65" s="10" t="s">
        <v>151</v>
      </c>
      <c r="I65" s="11">
        <f>ROUND(9352.87,2)</f>
        <v>9352.87</v>
      </c>
      <c r="J65" s="11"/>
      <c r="K65" s="11">
        <f t="shared" si="20"/>
        <v>0</v>
      </c>
      <c r="L65" s="11">
        <f t="shared" si="18"/>
        <v>0</v>
      </c>
      <c r="M65" s="11">
        <f>ROUND(9352.87,2)</f>
        <v>9352.87</v>
      </c>
      <c r="N65" s="11"/>
      <c r="O65" s="11">
        <f t="shared" si="19"/>
        <v>0</v>
      </c>
      <c r="P65" s="11"/>
      <c r="Q65" s="12"/>
      <c r="R65" s="12"/>
    </row>
    <row r="66" spans="1:18" ht="12.75" customHeight="1">
      <c r="A66" s="10" t="s">
        <v>152</v>
      </c>
      <c r="B66" s="10" t="s">
        <v>153</v>
      </c>
      <c r="C66" s="10"/>
      <c r="D66" s="10"/>
      <c r="E66" s="10"/>
      <c r="F66" s="10"/>
      <c r="G66" s="10"/>
      <c r="H66" s="10" t="s">
        <v>49</v>
      </c>
      <c r="I66" s="11">
        <f>ROUND(0.96,2)</f>
        <v>0.96</v>
      </c>
      <c r="J66" s="11"/>
      <c r="K66" s="11">
        <f t="shared" si="20"/>
        <v>0</v>
      </c>
      <c r="L66" s="11">
        <f t="shared" si="18"/>
        <v>0</v>
      </c>
      <c r="M66" s="11">
        <f>ROUND(0.96,2)</f>
        <v>0.96</v>
      </c>
      <c r="N66" s="11"/>
      <c r="O66" s="11">
        <f t="shared" si="19"/>
        <v>0</v>
      </c>
      <c r="P66" s="11"/>
      <c r="Q66" s="12"/>
      <c r="R66" s="12"/>
    </row>
    <row r="67" spans="1:18" ht="12.75" customHeight="1">
      <c r="A67" s="10" t="s">
        <v>154</v>
      </c>
      <c r="B67" s="10" t="s">
        <v>155</v>
      </c>
      <c r="C67" s="10"/>
      <c r="D67" s="10"/>
      <c r="E67" s="10"/>
      <c r="F67" s="10"/>
      <c r="G67" s="10"/>
      <c r="H67" s="10" t="s">
        <v>25</v>
      </c>
      <c r="I67" s="11">
        <f>ROUND(1738.75,2)</f>
        <v>1738.75</v>
      </c>
      <c r="J67" s="11"/>
      <c r="K67" s="11">
        <f t="shared" si="20"/>
        <v>0</v>
      </c>
      <c r="L67" s="11">
        <f t="shared" si="18"/>
        <v>0</v>
      </c>
      <c r="M67" s="11">
        <f>ROUND(1738.75,2)</f>
        <v>1738.75</v>
      </c>
      <c r="N67" s="11"/>
      <c r="O67" s="11">
        <f t="shared" si="19"/>
        <v>0</v>
      </c>
      <c r="P67" s="11"/>
      <c r="Q67" s="12"/>
      <c r="R67" s="12"/>
    </row>
    <row r="68" spans="1:18" ht="12.75" customHeight="1">
      <c r="A68" s="10" t="s">
        <v>156</v>
      </c>
      <c r="B68" s="10" t="s">
        <v>157</v>
      </c>
      <c r="C68" s="10"/>
      <c r="D68" s="10"/>
      <c r="E68" s="10"/>
      <c r="F68" s="10"/>
      <c r="G68" s="10"/>
      <c r="H68" s="10" t="s">
        <v>25</v>
      </c>
      <c r="I68" s="11">
        <f>ROUND(11770,2)</f>
        <v>11770</v>
      </c>
      <c r="J68" s="11"/>
      <c r="K68" s="11">
        <f t="shared" si="20"/>
        <v>0</v>
      </c>
      <c r="L68" s="11">
        <f t="shared" si="18"/>
        <v>0</v>
      </c>
      <c r="M68" s="11">
        <f>ROUND(11770,2)</f>
        <v>11770</v>
      </c>
      <c r="N68" s="11"/>
      <c r="O68" s="11">
        <f t="shared" si="19"/>
        <v>0</v>
      </c>
      <c r="P68" s="11"/>
      <c r="Q68" s="12"/>
      <c r="R68" s="12"/>
    </row>
    <row r="69" spans="1:18" ht="12.75" customHeight="1">
      <c r="A69" s="10" t="s">
        <v>158</v>
      </c>
      <c r="B69" s="10" t="s">
        <v>159</v>
      </c>
      <c r="C69" s="10"/>
      <c r="D69" s="10"/>
      <c r="E69" s="10"/>
      <c r="F69" s="10"/>
      <c r="G69" s="10"/>
      <c r="H69" s="10" t="s">
        <v>160</v>
      </c>
      <c r="I69" s="11">
        <f>ROUND(480,2)</f>
        <v>480</v>
      </c>
      <c r="J69" s="11"/>
      <c r="K69" s="11">
        <f t="shared" si="20"/>
        <v>0</v>
      </c>
      <c r="L69" s="11">
        <f t="shared" si="18"/>
        <v>0</v>
      </c>
      <c r="M69" s="11">
        <f>ROUND(480,2)</f>
        <v>480</v>
      </c>
      <c r="N69" s="11"/>
      <c r="O69" s="11">
        <f t="shared" si="19"/>
        <v>0</v>
      </c>
      <c r="P69" s="11"/>
      <c r="Q69" s="12"/>
      <c r="R69" s="12"/>
    </row>
    <row r="70" spans="1:18" ht="12.75" customHeight="1">
      <c r="A70" s="10" t="s">
        <v>161</v>
      </c>
      <c r="B70" s="10" t="s">
        <v>162</v>
      </c>
      <c r="C70" s="10"/>
      <c r="D70" s="10"/>
      <c r="E70" s="10"/>
      <c r="F70" s="10"/>
      <c r="G70" s="10"/>
      <c r="H70" s="10" t="s">
        <v>163</v>
      </c>
      <c r="I70" s="11">
        <f>ROUND(453.6,2)</f>
        <v>453.6</v>
      </c>
      <c r="J70" s="11"/>
      <c r="K70" s="11">
        <f t="shared" si="20"/>
        <v>0</v>
      </c>
      <c r="L70" s="11">
        <f t="shared" si="18"/>
        <v>0</v>
      </c>
      <c r="M70" s="11">
        <f>ROUND(453.6,2)</f>
        <v>453.6</v>
      </c>
      <c r="N70" s="11"/>
      <c r="O70" s="11">
        <f t="shared" si="19"/>
        <v>0</v>
      </c>
      <c r="P70" s="11"/>
      <c r="Q70" s="12"/>
      <c r="R70" s="12"/>
    </row>
    <row r="71" spans="1:18" ht="12.75" customHeight="1">
      <c r="A71" s="10" t="s">
        <v>164</v>
      </c>
      <c r="B71" s="10" t="s">
        <v>165</v>
      </c>
      <c r="C71" s="10"/>
      <c r="D71" s="10"/>
      <c r="E71" s="10"/>
      <c r="F71" s="10"/>
      <c r="G71" s="10"/>
      <c r="H71" s="10" t="s">
        <v>166</v>
      </c>
      <c r="I71" s="11">
        <f aca="true" t="shared" si="21" ref="I71:I72">ROUND(730.08,2)</f>
        <v>730.08</v>
      </c>
      <c r="J71" s="11"/>
      <c r="K71" s="11">
        <f t="shared" si="20"/>
        <v>0</v>
      </c>
      <c r="L71" s="11">
        <f aca="true" t="shared" si="22" ref="L71:L72">ROUND(730.08,2)</f>
        <v>730.08</v>
      </c>
      <c r="M71" s="11">
        <f aca="true" t="shared" si="23" ref="M71:M73">ROUND(0,2)</f>
        <v>0</v>
      </c>
      <c r="N71" s="11"/>
      <c r="O71" s="11">
        <f aca="true" t="shared" si="24" ref="O71:O72">ROUND(730.08,2)</f>
        <v>730.08</v>
      </c>
      <c r="P71" s="11"/>
      <c r="Q71" s="12"/>
      <c r="R71" s="12"/>
    </row>
    <row r="72" spans="1:18" ht="12.75" customHeight="1">
      <c r="A72" s="10" t="s">
        <v>167</v>
      </c>
      <c r="B72" s="10" t="s">
        <v>165</v>
      </c>
      <c r="C72" s="10"/>
      <c r="D72" s="10"/>
      <c r="E72" s="10"/>
      <c r="F72" s="10"/>
      <c r="G72" s="10"/>
      <c r="H72" s="10" t="s">
        <v>166</v>
      </c>
      <c r="I72" s="11">
        <f t="shared" si="21"/>
        <v>730.08</v>
      </c>
      <c r="J72" s="11"/>
      <c r="K72" s="11">
        <f t="shared" si="20"/>
        <v>0</v>
      </c>
      <c r="L72" s="11">
        <f t="shared" si="22"/>
        <v>730.08</v>
      </c>
      <c r="M72" s="11">
        <f t="shared" si="23"/>
        <v>0</v>
      </c>
      <c r="N72" s="11"/>
      <c r="O72" s="11">
        <f t="shared" si="24"/>
        <v>730.08</v>
      </c>
      <c r="P72" s="11"/>
      <c r="Q72" s="12"/>
      <c r="R72" s="12"/>
    </row>
    <row r="73" spans="1:18" ht="12.75" customHeight="1">
      <c r="A73" s="10" t="s">
        <v>168</v>
      </c>
      <c r="B73" s="10" t="s">
        <v>169</v>
      </c>
      <c r="C73" s="10"/>
      <c r="D73" s="10"/>
      <c r="E73" s="10"/>
      <c r="F73" s="10"/>
      <c r="G73" s="10"/>
      <c r="H73" s="10" t="s">
        <v>170</v>
      </c>
      <c r="I73" s="11">
        <f>ROUND(2017.97,2)</f>
        <v>2017.97</v>
      </c>
      <c r="J73" s="11"/>
      <c r="K73" s="11">
        <f t="shared" si="20"/>
        <v>0</v>
      </c>
      <c r="L73" s="11">
        <f>ROUND(2017.97,2)</f>
        <v>2017.97</v>
      </c>
      <c r="M73" s="11">
        <f t="shared" si="23"/>
        <v>0</v>
      </c>
      <c r="N73" s="11"/>
      <c r="O73" s="11">
        <f>ROUND(2017.97,2)</f>
        <v>2017.97</v>
      </c>
      <c r="P73" s="11"/>
      <c r="Q73" s="12"/>
      <c r="R73" s="12"/>
    </row>
    <row r="74" spans="1:18" ht="12.75" customHeight="1">
      <c r="A74" s="10" t="s">
        <v>171</v>
      </c>
      <c r="B74" s="10" t="s">
        <v>172</v>
      </c>
      <c r="C74" s="10"/>
      <c r="D74" s="10"/>
      <c r="E74" s="10"/>
      <c r="F74" s="10"/>
      <c r="G74" s="10"/>
      <c r="H74" s="10" t="s">
        <v>25</v>
      </c>
      <c r="I74" s="11">
        <f>ROUND(1070,2)</f>
        <v>1070</v>
      </c>
      <c r="J74" s="11"/>
      <c r="K74" s="11">
        <f t="shared" si="20"/>
        <v>0</v>
      </c>
      <c r="L74" s="11">
        <f aca="true" t="shared" si="25" ref="L74:L91">ROUND(0,2)</f>
        <v>0</v>
      </c>
      <c r="M74" s="11">
        <f>ROUND(1070,2)</f>
        <v>1070</v>
      </c>
      <c r="N74" s="11"/>
      <c r="O74" s="11">
        <f aca="true" t="shared" si="26" ref="O74:O91">ROUND(0,2)</f>
        <v>0</v>
      </c>
      <c r="P74" s="11"/>
      <c r="Q74" s="12"/>
      <c r="R74" s="12"/>
    </row>
    <row r="75" spans="1:18" ht="12.75" customHeight="1">
      <c r="A75" s="10" t="s">
        <v>173</v>
      </c>
      <c r="B75" s="10" t="s">
        <v>174</v>
      </c>
      <c r="C75" s="10"/>
      <c r="D75" s="10"/>
      <c r="E75" s="10"/>
      <c r="F75" s="10"/>
      <c r="G75" s="10"/>
      <c r="H75" s="10" t="s">
        <v>30</v>
      </c>
      <c r="I75" s="11">
        <f>ROUND(4280,2)</f>
        <v>4280</v>
      </c>
      <c r="J75" s="11"/>
      <c r="K75" s="11">
        <f t="shared" si="20"/>
        <v>0</v>
      </c>
      <c r="L75" s="11">
        <f t="shared" si="25"/>
        <v>0</v>
      </c>
      <c r="M75" s="11">
        <f>ROUND(4280,2)</f>
        <v>4280</v>
      </c>
      <c r="N75" s="11"/>
      <c r="O75" s="11">
        <f t="shared" si="26"/>
        <v>0</v>
      </c>
      <c r="P75" s="11"/>
      <c r="Q75" s="12"/>
      <c r="R75" s="12"/>
    </row>
    <row r="76" spans="1:18" ht="12.75" customHeight="1">
      <c r="A76" s="10" t="s">
        <v>175</v>
      </c>
      <c r="B76" s="10" t="s">
        <v>176</v>
      </c>
      <c r="C76" s="10"/>
      <c r="D76" s="10"/>
      <c r="E76" s="10"/>
      <c r="F76" s="10"/>
      <c r="G76" s="10"/>
      <c r="H76" s="10" t="s">
        <v>30</v>
      </c>
      <c r="I76" s="11">
        <f>ROUND(15943,2)</f>
        <v>15943</v>
      </c>
      <c r="J76" s="11"/>
      <c r="K76" s="11">
        <f t="shared" si="20"/>
        <v>0</v>
      </c>
      <c r="L76" s="11">
        <f t="shared" si="25"/>
        <v>0</v>
      </c>
      <c r="M76" s="11">
        <f>ROUND(15943,2)</f>
        <v>15943</v>
      </c>
      <c r="N76" s="11"/>
      <c r="O76" s="11">
        <f t="shared" si="26"/>
        <v>0</v>
      </c>
      <c r="P76" s="11"/>
      <c r="Q76" s="12"/>
      <c r="R76" s="12"/>
    </row>
    <row r="77" spans="1:18" ht="12.75" customHeight="1">
      <c r="A77" s="10" t="s">
        <v>177</v>
      </c>
      <c r="B77" s="10" t="s">
        <v>178</v>
      </c>
      <c r="C77" s="10"/>
      <c r="D77" s="10"/>
      <c r="E77" s="10"/>
      <c r="F77" s="10"/>
      <c r="G77" s="10"/>
      <c r="H77" s="10" t="s">
        <v>30</v>
      </c>
      <c r="I77" s="11">
        <f>ROUND(416,2)</f>
        <v>416</v>
      </c>
      <c r="J77" s="11"/>
      <c r="K77" s="11">
        <f t="shared" si="20"/>
        <v>0</v>
      </c>
      <c r="L77" s="11">
        <f t="shared" si="25"/>
        <v>0</v>
      </c>
      <c r="M77" s="11">
        <f>ROUND(416,2)</f>
        <v>416</v>
      </c>
      <c r="N77" s="11"/>
      <c r="O77" s="11">
        <f t="shared" si="26"/>
        <v>0</v>
      </c>
      <c r="P77" s="11"/>
      <c r="Q77" s="12"/>
      <c r="R77" s="12"/>
    </row>
    <row r="78" spans="1:18" ht="12.75" customHeight="1">
      <c r="A78" s="10" t="s">
        <v>179</v>
      </c>
      <c r="B78" s="10" t="s">
        <v>180</v>
      </c>
      <c r="C78" s="10"/>
      <c r="D78" s="10"/>
      <c r="E78" s="10"/>
      <c r="F78" s="10"/>
      <c r="G78" s="10"/>
      <c r="H78" s="10" t="s">
        <v>181</v>
      </c>
      <c r="I78" s="11">
        <f>ROUND(3483.99,2)</f>
        <v>3483.99</v>
      </c>
      <c r="J78" s="11"/>
      <c r="K78" s="11">
        <f t="shared" si="20"/>
        <v>0</v>
      </c>
      <c r="L78" s="11">
        <f t="shared" si="25"/>
        <v>0</v>
      </c>
      <c r="M78" s="11">
        <f>ROUND(3483.99,2)</f>
        <v>3483.99</v>
      </c>
      <c r="N78" s="11"/>
      <c r="O78" s="11">
        <f t="shared" si="26"/>
        <v>0</v>
      </c>
      <c r="P78" s="11"/>
      <c r="Q78" s="12"/>
      <c r="R78" s="12"/>
    </row>
    <row r="79" spans="1:18" ht="12.75" customHeight="1">
      <c r="A79" s="10" t="s">
        <v>182</v>
      </c>
      <c r="B79" s="10" t="s">
        <v>183</v>
      </c>
      <c r="C79" s="10"/>
      <c r="D79" s="10"/>
      <c r="E79" s="10"/>
      <c r="F79" s="10"/>
      <c r="G79" s="10"/>
      <c r="H79" s="10" t="s">
        <v>184</v>
      </c>
      <c r="I79" s="11">
        <f>ROUND(1155.59,2)</f>
        <v>1155.59</v>
      </c>
      <c r="J79" s="11"/>
      <c r="K79" s="11">
        <f t="shared" si="20"/>
        <v>0</v>
      </c>
      <c r="L79" s="11">
        <f t="shared" si="25"/>
        <v>0</v>
      </c>
      <c r="M79" s="11">
        <f>ROUND(1155.59,2)</f>
        <v>1155.59</v>
      </c>
      <c r="N79" s="11"/>
      <c r="O79" s="11">
        <f t="shared" si="26"/>
        <v>0</v>
      </c>
      <c r="P79" s="11"/>
      <c r="Q79" s="12"/>
      <c r="R79" s="12"/>
    </row>
    <row r="80" spans="1:18" ht="12.75" customHeight="1">
      <c r="A80" s="10" t="s">
        <v>185</v>
      </c>
      <c r="B80" s="10" t="s">
        <v>183</v>
      </c>
      <c r="C80" s="10"/>
      <c r="D80" s="10"/>
      <c r="E80" s="10"/>
      <c r="F80" s="10"/>
      <c r="G80" s="10"/>
      <c r="H80" s="10" t="s">
        <v>184</v>
      </c>
      <c r="I80" s="11">
        <f>ROUND(633,2)</f>
        <v>633</v>
      </c>
      <c r="J80" s="11"/>
      <c r="K80" s="11">
        <f t="shared" si="20"/>
        <v>0</v>
      </c>
      <c r="L80" s="11">
        <f t="shared" si="25"/>
        <v>0</v>
      </c>
      <c r="M80" s="11">
        <f>ROUND(633,2)</f>
        <v>633</v>
      </c>
      <c r="N80" s="11"/>
      <c r="O80" s="11">
        <f t="shared" si="26"/>
        <v>0</v>
      </c>
      <c r="P80" s="11"/>
      <c r="Q80" s="12"/>
      <c r="R80" s="12"/>
    </row>
    <row r="81" spans="1:18" ht="12.75" customHeight="1">
      <c r="A81" s="10" t="s">
        <v>186</v>
      </c>
      <c r="B81" s="10" t="s">
        <v>187</v>
      </c>
      <c r="C81" s="10"/>
      <c r="D81" s="10"/>
      <c r="E81" s="10"/>
      <c r="F81" s="10"/>
      <c r="G81" s="10"/>
      <c r="H81" s="10" t="s">
        <v>30</v>
      </c>
      <c r="I81" s="11">
        <f>ROUND(212.5,2)</f>
        <v>212.5</v>
      </c>
      <c r="J81" s="11"/>
      <c r="K81" s="11">
        <f t="shared" si="20"/>
        <v>0</v>
      </c>
      <c r="L81" s="11">
        <f t="shared" si="25"/>
        <v>0</v>
      </c>
      <c r="M81" s="11">
        <f>ROUND(212.5,2)</f>
        <v>212.5</v>
      </c>
      <c r="N81" s="11"/>
      <c r="O81" s="11">
        <f t="shared" si="26"/>
        <v>0</v>
      </c>
      <c r="P81" s="11"/>
      <c r="Q81" s="12"/>
      <c r="R81" s="12"/>
    </row>
    <row r="82" spans="1:18" ht="12.75" customHeight="1">
      <c r="A82" s="10" t="s">
        <v>188</v>
      </c>
      <c r="B82" s="10" t="s">
        <v>189</v>
      </c>
      <c r="C82" s="10"/>
      <c r="D82" s="10"/>
      <c r="E82" s="10"/>
      <c r="F82" s="10"/>
      <c r="G82" s="10"/>
      <c r="H82" s="10" t="s">
        <v>118</v>
      </c>
      <c r="I82" s="11">
        <f aca="true" t="shared" si="27" ref="I82:I83">ROUND(1599.65,2)</f>
        <v>1599.65</v>
      </c>
      <c r="J82" s="11"/>
      <c r="K82" s="11">
        <f t="shared" si="20"/>
        <v>0</v>
      </c>
      <c r="L82" s="11">
        <f t="shared" si="25"/>
        <v>0</v>
      </c>
      <c r="M82" s="11">
        <f aca="true" t="shared" si="28" ref="M82:M83">ROUND(1599.65,2)</f>
        <v>1599.65</v>
      </c>
      <c r="N82" s="11"/>
      <c r="O82" s="11">
        <f t="shared" si="26"/>
        <v>0</v>
      </c>
      <c r="P82" s="11"/>
      <c r="Q82" s="12"/>
      <c r="R82" s="12"/>
    </row>
    <row r="83" spans="1:18" ht="12.75" customHeight="1">
      <c r="A83" s="10" t="s">
        <v>190</v>
      </c>
      <c r="B83" s="10" t="s">
        <v>191</v>
      </c>
      <c r="C83" s="10"/>
      <c r="D83" s="10"/>
      <c r="E83" s="10"/>
      <c r="F83" s="10"/>
      <c r="G83" s="10"/>
      <c r="H83" s="10" t="s">
        <v>118</v>
      </c>
      <c r="I83" s="11">
        <f t="shared" si="27"/>
        <v>1599.65</v>
      </c>
      <c r="J83" s="11"/>
      <c r="K83" s="11">
        <f t="shared" si="20"/>
        <v>0</v>
      </c>
      <c r="L83" s="11">
        <f t="shared" si="25"/>
        <v>0</v>
      </c>
      <c r="M83" s="11">
        <f t="shared" si="28"/>
        <v>1599.65</v>
      </c>
      <c r="N83" s="11"/>
      <c r="O83" s="11">
        <f t="shared" si="26"/>
        <v>0</v>
      </c>
      <c r="P83" s="11"/>
      <c r="Q83" s="12"/>
      <c r="R83" s="12"/>
    </row>
    <row r="84" spans="1:18" ht="12.75" customHeight="1">
      <c r="A84" s="10" t="s">
        <v>192</v>
      </c>
      <c r="B84" s="10" t="s">
        <v>193</v>
      </c>
      <c r="C84" s="10"/>
      <c r="D84" s="10"/>
      <c r="E84" s="10"/>
      <c r="F84" s="10"/>
      <c r="G84" s="10"/>
      <c r="H84" s="10" t="s">
        <v>194</v>
      </c>
      <c r="I84" s="11">
        <f>ROUND(51159.05,2)</f>
        <v>51159.05</v>
      </c>
      <c r="J84" s="11"/>
      <c r="K84" s="11">
        <f t="shared" si="20"/>
        <v>0</v>
      </c>
      <c r="L84" s="11">
        <f t="shared" si="25"/>
        <v>0</v>
      </c>
      <c r="M84" s="11">
        <f>ROUND(51159.05,2)</f>
        <v>51159.05</v>
      </c>
      <c r="N84" s="11"/>
      <c r="O84" s="11">
        <f t="shared" si="26"/>
        <v>0</v>
      </c>
      <c r="P84" s="11"/>
      <c r="Q84" s="12"/>
      <c r="R84" s="12"/>
    </row>
    <row r="85" spans="1:18" ht="12.75" customHeight="1">
      <c r="A85" s="10" t="s">
        <v>195</v>
      </c>
      <c r="B85" s="10" t="s">
        <v>196</v>
      </c>
      <c r="C85" s="10"/>
      <c r="D85" s="10"/>
      <c r="E85" s="10"/>
      <c r="F85" s="10"/>
      <c r="G85" s="10"/>
      <c r="H85" s="10" t="s">
        <v>197</v>
      </c>
      <c r="I85" s="11">
        <f>ROUND(4868.5,2)</f>
        <v>4868.5</v>
      </c>
      <c r="J85" s="11"/>
      <c r="K85" s="11">
        <f t="shared" si="20"/>
        <v>0</v>
      </c>
      <c r="L85" s="11">
        <f t="shared" si="25"/>
        <v>0</v>
      </c>
      <c r="M85" s="11">
        <f>ROUND(4868.5,2)</f>
        <v>4868.5</v>
      </c>
      <c r="N85" s="11"/>
      <c r="O85" s="11">
        <f t="shared" si="26"/>
        <v>0</v>
      </c>
      <c r="P85" s="11"/>
      <c r="Q85" s="12"/>
      <c r="R85" s="12"/>
    </row>
    <row r="86" spans="1:18" ht="12.75" customHeight="1">
      <c r="A86" s="10" t="s">
        <v>198</v>
      </c>
      <c r="B86" s="10" t="s">
        <v>199</v>
      </c>
      <c r="C86" s="10"/>
      <c r="D86" s="10"/>
      <c r="E86" s="10"/>
      <c r="F86" s="10"/>
      <c r="G86" s="10"/>
      <c r="H86" s="10" t="s">
        <v>200</v>
      </c>
      <c r="I86" s="11">
        <f>ROUND(2041.56,2)</f>
        <v>2041.56</v>
      </c>
      <c r="J86" s="11"/>
      <c r="K86" s="11">
        <f t="shared" si="20"/>
        <v>0</v>
      </c>
      <c r="L86" s="11">
        <f t="shared" si="25"/>
        <v>0</v>
      </c>
      <c r="M86" s="11">
        <f>ROUND(2041.56,2)</f>
        <v>2041.56</v>
      </c>
      <c r="N86" s="11"/>
      <c r="O86" s="11">
        <f t="shared" si="26"/>
        <v>0</v>
      </c>
      <c r="P86" s="11"/>
      <c r="Q86" s="12"/>
      <c r="R86" s="12"/>
    </row>
    <row r="87" spans="1:18" ht="12.75" customHeight="1">
      <c r="A87" s="10" t="s">
        <v>201</v>
      </c>
      <c r="B87" s="10" t="s">
        <v>202</v>
      </c>
      <c r="C87" s="10"/>
      <c r="D87" s="10"/>
      <c r="E87" s="10"/>
      <c r="F87" s="10"/>
      <c r="G87" s="10"/>
      <c r="H87" s="10" t="s">
        <v>200</v>
      </c>
      <c r="I87" s="11">
        <f>ROUND(577.8,2)</f>
        <v>577.8</v>
      </c>
      <c r="J87" s="11"/>
      <c r="K87" s="11">
        <f t="shared" si="20"/>
        <v>0</v>
      </c>
      <c r="L87" s="11">
        <f t="shared" si="25"/>
        <v>0</v>
      </c>
      <c r="M87" s="11">
        <f>ROUND(577.8,2)</f>
        <v>577.8</v>
      </c>
      <c r="N87" s="11"/>
      <c r="O87" s="11">
        <f t="shared" si="26"/>
        <v>0</v>
      </c>
      <c r="P87" s="11"/>
      <c r="Q87" s="12"/>
      <c r="R87" s="12"/>
    </row>
    <row r="88" spans="1:18" ht="12.75" customHeight="1">
      <c r="A88" s="10" t="s">
        <v>203</v>
      </c>
      <c r="B88" s="10" t="s">
        <v>204</v>
      </c>
      <c r="C88" s="10"/>
      <c r="D88" s="10"/>
      <c r="E88" s="10"/>
      <c r="F88" s="10"/>
      <c r="G88" s="10"/>
      <c r="H88" s="10" t="s">
        <v>200</v>
      </c>
      <c r="I88" s="11">
        <f>ROUND(1284,2)</f>
        <v>1284</v>
      </c>
      <c r="J88" s="11"/>
      <c r="K88" s="11">
        <f t="shared" si="20"/>
        <v>0</v>
      </c>
      <c r="L88" s="11">
        <f t="shared" si="25"/>
        <v>0</v>
      </c>
      <c r="M88" s="11">
        <f>ROUND(1284,2)</f>
        <v>1284</v>
      </c>
      <c r="N88" s="11"/>
      <c r="O88" s="11">
        <f t="shared" si="26"/>
        <v>0</v>
      </c>
      <c r="P88" s="11"/>
      <c r="Q88" s="12"/>
      <c r="R88" s="12"/>
    </row>
    <row r="89" spans="1:18" ht="12.75" customHeight="1">
      <c r="A89" s="10" t="s">
        <v>205</v>
      </c>
      <c r="B89" s="10" t="s">
        <v>206</v>
      </c>
      <c r="C89" s="10"/>
      <c r="D89" s="10"/>
      <c r="E89" s="10"/>
      <c r="F89" s="10"/>
      <c r="G89" s="10"/>
      <c r="H89" s="10" t="s">
        <v>200</v>
      </c>
      <c r="I89" s="11">
        <f>ROUND(1155.6,2)</f>
        <v>1155.6</v>
      </c>
      <c r="J89" s="11"/>
      <c r="K89" s="11">
        <f t="shared" si="20"/>
        <v>0</v>
      </c>
      <c r="L89" s="11">
        <f t="shared" si="25"/>
        <v>0</v>
      </c>
      <c r="M89" s="11">
        <f>ROUND(1155.6,2)</f>
        <v>1155.6</v>
      </c>
      <c r="N89" s="11"/>
      <c r="O89" s="11">
        <f t="shared" si="26"/>
        <v>0</v>
      </c>
      <c r="P89" s="11"/>
      <c r="Q89" s="12"/>
      <c r="R89" s="12"/>
    </row>
    <row r="90" spans="1:18" ht="12.75" customHeight="1">
      <c r="A90" s="10" t="s">
        <v>207</v>
      </c>
      <c r="B90" s="10" t="s">
        <v>208</v>
      </c>
      <c r="C90" s="10"/>
      <c r="D90" s="10"/>
      <c r="E90" s="10"/>
      <c r="F90" s="10"/>
      <c r="G90" s="10"/>
      <c r="H90" s="10" t="s">
        <v>200</v>
      </c>
      <c r="I90" s="11">
        <f>ROUND(18649.29,2)</f>
        <v>18649.29</v>
      </c>
      <c r="J90" s="11"/>
      <c r="K90" s="11">
        <f t="shared" si="20"/>
        <v>0</v>
      </c>
      <c r="L90" s="11">
        <f t="shared" si="25"/>
        <v>0</v>
      </c>
      <c r="M90" s="11">
        <f>ROUND(18649.29,2)</f>
        <v>18649.29</v>
      </c>
      <c r="N90" s="11"/>
      <c r="O90" s="11">
        <f t="shared" si="26"/>
        <v>0</v>
      </c>
      <c r="P90" s="11"/>
      <c r="Q90" s="12"/>
      <c r="R90" s="12"/>
    </row>
    <row r="91" spans="1:18" ht="12.75" customHeight="1">
      <c r="A91" s="10" t="s">
        <v>209</v>
      </c>
      <c r="B91" s="10" t="s">
        <v>210</v>
      </c>
      <c r="C91" s="10"/>
      <c r="D91" s="10"/>
      <c r="E91" s="10"/>
      <c r="F91" s="10"/>
      <c r="G91" s="10"/>
      <c r="H91" s="10" t="s">
        <v>211</v>
      </c>
      <c r="I91" s="11">
        <f>ROUND(232.8,2)</f>
        <v>232.8</v>
      </c>
      <c r="J91" s="11"/>
      <c r="K91" s="11">
        <f t="shared" si="20"/>
        <v>0</v>
      </c>
      <c r="L91" s="11">
        <f t="shared" si="25"/>
        <v>0</v>
      </c>
      <c r="M91" s="11">
        <f>ROUND(232.8,2)</f>
        <v>232.8</v>
      </c>
      <c r="N91" s="11"/>
      <c r="O91" s="11">
        <f t="shared" si="26"/>
        <v>0</v>
      </c>
      <c r="P91" s="11"/>
      <c r="Q91" s="12"/>
      <c r="R91" s="12"/>
    </row>
    <row r="92" spans="1:18" ht="12.75" customHeight="1">
      <c r="A92" s="10" t="s">
        <v>212</v>
      </c>
      <c r="B92" s="10" t="s">
        <v>213</v>
      </c>
      <c r="C92" s="10"/>
      <c r="D92" s="10"/>
      <c r="E92" s="10"/>
      <c r="F92" s="10"/>
      <c r="G92" s="10"/>
      <c r="H92" s="10" t="s">
        <v>33</v>
      </c>
      <c r="I92" s="11">
        <f>ROUND(9003.18,2)</f>
        <v>9003.18</v>
      </c>
      <c r="J92" s="11"/>
      <c r="K92" s="11">
        <f t="shared" si="20"/>
        <v>0</v>
      </c>
      <c r="L92" s="11">
        <f>ROUND(9003.18,2)</f>
        <v>9003.18</v>
      </c>
      <c r="M92" s="11">
        <f aca="true" t="shared" si="29" ref="M92:M93">ROUND(0,2)</f>
        <v>0</v>
      </c>
      <c r="N92" s="11"/>
      <c r="O92" s="11">
        <f>ROUND(9003.18,2)</f>
        <v>9003.18</v>
      </c>
      <c r="P92" s="11"/>
      <c r="Q92" s="12"/>
      <c r="R92" s="12"/>
    </row>
    <row r="93" spans="1:18" ht="12.75" customHeight="1">
      <c r="A93" s="10" t="s">
        <v>214</v>
      </c>
      <c r="B93" s="10" t="s">
        <v>215</v>
      </c>
      <c r="C93" s="10"/>
      <c r="D93" s="10"/>
      <c r="E93" s="10"/>
      <c r="F93" s="10"/>
      <c r="G93" s="10"/>
      <c r="H93" s="10" t="s">
        <v>30</v>
      </c>
      <c r="I93" s="11">
        <f>ROUND(4026.52,2)</f>
        <v>4026.52</v>
      </c>
      <c r="J93" s="11"/>
      <c r="K93" s="11">
        <f t="shared" si="20"/>
        <v>0</v>
      </c>
      <c r="L93" s="11">
        <f>ROUND(4026.52,2)</f>
        <v>4026.52</v>
      </c>
      <c r="M93" s="11">
        <f t="shared" si="29"/>
        <v>0</v>
      </c>
      <c r="N93" s="11"/>
      <c r="O93" s="11">
        <f>ROUND(4026.52,2)</f>
        <v>4026.52</v>
      </c>
      <c r="P93" s="11"/>
      <c r="Q93" s="12"/>
      <c r="R93" s="12"/>
    </row>
    <row r="94" spans="1:18" ht="12.75" customHeight="1">
      <c r="A94" s="10" t="s">
        <v>216</v>
      </c>
      <c r="B94" s="10" t="s">
        <v>217</v>
      </c>
      <c r="C94" s="10"/>
      <c r="D94" s="10"/>
      <c r="E94" s="10"/>
      <c r="F94" s="10"/>
      <c r="G94" s="10"/>
      <c r="H94" s="10" t="s">
        <v>218</v>
      </c>
      <c r="I94" s="11">
        <f>ROUND(35271.9,2)</f>
        <v>35271.9</v>
      </c>
      <c r="J94" s="11"/>
      <c r="K94" s="11">
        <f t="shared" si="20"/>
        <v>0</v>
      </c>
      <c r="L94" s="11">
        <f aca="true" t="shared" si="30" ref="L94:L97">ROUND(0,2)</f>
        <v>0</v>
      </c>
      <c r="M94" s="11">
        <f>ROUND(35271.9,2)</f>
        <v>35271.9</v>
      </c>
      <c r="N94" s="11"/>
      <c r="O94" s="11">
        <f aca="true" t="shared" si="31" ref="O94:O97">ROUND(0,2)</f>
        <v>0</v>
      </c>
      <c r="P94" s="11"/>
      <c r="Q94" s="12"/>
      <c r="R94" s="12"/>
    </row>
    <row r="95" spans="1:18" ht="12.75" customHeight="1">
      <c r="A95" s="10" t="s">
        <v>219</v>
      </c>
      <c r="B95" s="10" t="s">
        <v>220</v>
      </c>
      <c r="C95" s="10"/>
      <c r="D95" s="10"/>
      <c r="E95" s="10"/>
      <c r="F95" s="10"/>
      <c r="G95" s="10"/>
      <c r="H95" s="10" t="s">
        <v>221</v>
      </c>
      <c r="I95" s="11">
        <f aca="true" t="shared" si="32" ref="I95:I96">ROUND(1599.65,2)</f>
        <v>1599.65</v>
      </c>
      <c r="J95" s="11"/>
      <c r="K95" s="11">
        <f t="shared" si="20"/>
        <v>0</v>
      </c>
      <c r="L95" s="11">
        <f t="shared" si="30"/>
        <v>0</v>
      </c>
      <c r="M95" s="11">
        <f aca="true" t="shared" si="33" ref="M95:M96">ROUND(1599.65,2)</f>
        <v>1599.65</v>
      </c>
      <c r="N95" s="11"/>
      <c r="O95" s="11">
        <f t="shared" si="31"/>
        <v>0</v>
      </c>
      <c r="P95" s="11"/>
      <c r="Q95" s="12"/>
      <c r="R95" s="12"/>
    </row>
    <row r="96" spans="1:18" ht="12.75" customHeight="1">
      <c r="A96" s="10" t="s">
        <v>222</v>
      </c>
      <c r="B96" s="10" t="s">
        <v>223</v>
      </c>
      <c r="C96" s="10"/>
      <c r="D96" s="10"/>
      <c r="E96" s="10"/>
      <c r="F96" s="10"/>
      <c r="G96" s="10"/>
      <c r="H96" s="10" t="s">
        <v>224</v>
      </c>
      <c r="I96" s="11">
        <f t="shared" si="32"/>
        <v>1599.65</v>
      </c>
      <c r="J96" s="11"/>
      <c r="K96" s="11">
        <f t="shared" si="20"/>
        <v>0</v>
      </c>
      <c r="L96" s="11">
        <f t="shared" si="30"/>
        <v>0</v>
      </c>
      <c r="M96" s="11">
        <f t="shared" si="33"/>
        <v>1599.65</v>
      </c>
      <c r="N96" s="11"/>
      <c r="O96" s="11">
        <f t="shared" si="31"/>
        <v>0</v>
      </c>
      <c r="P96" s="11"/>
      <c r="Q96" s="12"/>
      <c r="R96" s="12"/>
    </row>
    <row r="97" spans="1:18" ht="12.75" customHeight="1">
      <c r="A97" s="10" t="s">
        <v>225</v>
      </c>
      <c r="B97" s="10" t="s">
        <v>226</v>
      </c>
      <c r="C97" s="10"/>
      <c r="D97" s="10"/>
      <c r="E97" s="10"/>
      <c r="F97" s="10"/>
      <c r="G97" s="10"/>
      <c r="H97" s="10" t="s">
        <v>227</v>
      </c>
      <c r="I97" s="11">
        <f>ROUND(15939.88,2)</f>
        <v>15939.88</v>
      </c>
      <c r="J97" s="11"/>
      <c r="K97" s="11">
        <f t="shared" si="20"/>
        <v>0</v>
      </c>
      <c r="L97" s="11">
        <f t="shared" si="30"/>
        <v>0</v>
      </c>
      <c r="M97" s="11">
        <f>ROUND(15939.88,2)</f>
        <v>15939.88</v>
      </c>
      <c r="N97" s="11"/>
      <c r="O97" s="11">
        <f t="shared" si="31"/>
        <v>0</v>
      </c>
      <c r="P97" s="11"/>
      <c r="Q97" s="12"/>
      <c r="R97" s="12"/>
    </row>
    <row r="98" spans="1:18" ht="12.75" customHeight="1">
      <c r="A98" s="10" t="s">
        <v>228</v>
      </c>
      <c r="B98" s="10" t="s">
        <v>229</v>
      </c>
      <c r="C98" s="10"/>
      <c r="D98" s="10"/>
      <c r="E98" s="10"/>
      <c r="F98" s="10"/>
      <c r="G98" s="10"/>
      <c r="H98" s="10" t="s">
        <v>230</v>
      </c>
      <c r="I98" s="11">
        <f>ROUND(5229.79,2)</f>
        <v>5229.79</v>
      </c>
      <c r="J98" s="11"/>
      <c r="K98" s="11">
        <f t="shared" si="20"/>
        <v>0</v>
      </c>
      <c r="L98" s="11">
        <f>ROUND(5229.79,2)</f>
        <v>5229.79</v>
      </c>
      <c r="M98" s="11">
        <f>ROUND(0,2)</f>
        <v>0</v>
      </c>
      <c r="N98" s="11"/>
      <c r="O98" s="11">
        <f>ROUND(5229.79,2)</f>
        <v>5229.79</v>
      </c>
      <c r="P98" s="11"/>
      <c r="Q98" s="12"/>
      <c r="R98" s="12"/>
    </row>
    <row r="99" spans="1:18" ht="12.75" customHeight="1">
      <c r="A99" s="10" t="s">
        <v>231</v>
      </c>
      <c r="B99" s="10" t="s">
        <v>104</v>
      </c>
      <c r="C99" s="10"/>
      <c r="D99" s="10"/>
      <c r="E99" s="10"/>
      <c r="F99" s="10"/>
      <c r="G99" s="10"/>
      <c r="H99" s="10" t="s">
        <v>232</v>
      </c>
      <c r="I99" s="11">
        <f>ROUND(7349.86,2)</f>
        <v>7349.86</v>
      </c>
      <c r="J99" s="11"/>
      <c r="K99" s="11">
        <f t="shared" si="20"/>
        <v>0</v>
      </c>
      <c r="L99" s="11">
        <f>ROUND(0,2)</f>
        <v>0</v>
      </c>
      <c r="M99" s="11">
        <f>ROUND(7349.86,2)</f>
        <v>7349.86</v>
      </c>
      <c r="N99" s="11"/>
      <c r="O99" s="11">
        <f>ROUND(0,2)</f>
        <v>0</v>
      </c>
      <c r="P99" s="11"/>
      <c r="Q99" s="12"/>
      <c r="R99" s="12"/>
    </row>
    <row r="100" spans="1:18" ht="12.75" customHeight="1">
      <c r="A100" s="13"/>
      <c r="B100" s="14"/>
      <c r="C100" s="14"/>
      <c r="D100" s="14"/>
      <c r="E100" s="14"/>
      <c r="F100" s="14"/>
      <c r="G100" s="14"/>
      <c r="H100" s="14"/>
      <c r="I100" s="13"/>
      <c r="J100" s="13"/>
      <c r="K100" s="13"/>
      <c r="L100" s="13"/>
      <c r="M100" s="13"/>
      <c r="N100" s="13"/>
      <c r="O100" s="13"/>
      <c r="P100" s="13"/>
      <c r="Q100" s="15"/>
      <c r="R100" s="15"/>
    </row>
    <row r="101" spans="1:18" ht="12.75" customHeight="1">
      <c r="A101" s="16" t="s">
        <v>233</v>
      </c>
      <c r="B101" s="16"/>
      <c r="C101" s="16"/>
      <c r="D101" s="16"/>
      <c r="E101" s="16"/>
      <c r="F101" s="16"/>
      <c r="G101" s="16"/>
      <c r="H101" s="16"/>
      <c r="I101" s="17">
        <f>ROUND(679302.79,2)</f>
        <v>679302.79</v>
      </c>
      <c r="J101" s="17"/>
      <c r="K101" s="17">
        <f>ROUND(-6773.32,2)</f>
        <v>-6773.32</v>
      </c>
      <c r="L101" s="17">
        <f>ROUND(115713.39,2)</f>
        <v>115713.39</v>
      </c>
      <c r="M101" s="17">
        <f>ROUND(556816.08,2)</f>
        <v>556816.08</v>
      </c>
      <c r="N101" s="17"/>
      <c r="O101" s="18">
        <f>SUM('DS1'!$A$2:$A$94)</f>
        <v>115713.39</v>
      </c>
      <c r="P101" s="18"/>
      <c r="Q101" s="19"/>
      <c r="R101" s="19"/>
    </row>
    <row r="102" spans="1:17" ht="12.75" customHeight="1">
      <c r="A102" s="20" t="s">
        <v>234</v>
      </c>
      <c r="B102" s="20"/>
      <c r="C102" s="21" t="s">
        <v>235</v>
      </c>
      <c r="D102" s="22" t="s">
        <v>236</v>
      </c>
      <c r="E102" s="22"/>
      <c r="F102" s="22"/>
      <c r="G102" s="23"/>
      <c r="H102" s="23"/>
      <c r="I102" s="23"/>
      <c r="J102" s="20" t="s">
        <v>237</v>
      </c>
      <c r="K102" s="20"/>
      <c r="L102" s="20"/>
      <c r="M102" s="20"/>
      <c r="N102" s="20"/>
      <c r="O102" s="20"/>
      <c r="P102" s="20"/>
      <c r="Q102" s="20"/>
    </row>
  </sheetData>
  <sheetProtection selectLockedCells="1" selectUnlockedCells="1"/>
  <mergeCells count="494">
    <mergeCell ref="A1:D4"/>
    <mergeCell ref="E1:E4"/>
    <mergeCell ref="F1:M1"/>
    <mergeCell ref="N1:O4"/>
    <mergeCell ref="F2:M2"/>
    <mergeCell ref="F3:M3"/>
    <mergeCell ref="F4:M4"/>
    <mergeCell ref="A5:G5"/>
    <mergeCell ref="H5:H6"/>
    <mergeCell ref="I5:N5"/>
    <mergeCell ref="O5:P6"/>
    <mergeCell ref="Q5:R6"/>
    <mergeCell ref="B6:G6"/>
    <mergeCell ref="I6:J6"/>
    <mergeCell ref="M6:N6"/>
    <mergeCell ref="B7:G7"/>
    <mergeCell ref="I7:J7"/>
    <mergeCell ref="M7:N7"/>
    <mergeCell ref="O7:P7"/>
    <mergeCell ref="Q7:R7"/>
    <mergeCell ref="B8:G8"/>
    <mergeCell ref="I8:J8"/>
    <mergeCell ref="M8:N8"/>
    <mergeCell ref="O8:P8"/>
    <mergeCell ref="Q8:R8"/>
    <mergeCell ref="B9:G9"/>
    <mergeCell ref="I9:J9"/>
    <mergeCell ref="M9:N9"/>
    <mergeCell ref="O9:P9"/>
    <mergeCell ref="Q9:R9"/>
    <mergeCell ref="B10:G10"/>
    <mergeCell ref="I10:J10"/>
    <mergeCell ref="M10:N10"/>
    <mergeCell ref="O10:P10"/>
    <mergeCell ref="Q10:R10"/>
    <mergeCell ref="B11:G11"/>
    <mergeCell ref="I11:J11"/>
    <mergeCell ref="M11:N11"/>
    <mergeCell ref="O11:P11"/>
    <mergeCell ref="Q11:R11"/>
    <mergeCell ref="B12:G12"/>
    <mergeCell ref="I12:J12"/>
    <mergeCell ref="M12:N12"/>
    <mergeCell ref="O12:P12"/>
    <mergeCell ref="Q12:R12"/>
    <mergeCell ref="B13:G13"/>
    <mergeCell ref="I13:J13"/>
    <mergeCell ref="M13:N13"/>
    <mergeCell ref="O13:P13"/>
    <mergeCell ref="Q13:R13"/>
    <mergeCell ref="B14:G14"/>
    <mergeCell ref="I14:J14"/>
    <mergeCell ref="M14:N14"/>
    <mergeCell ref="O14:P14"/>
    <mergeCell ref="Q14:R14"/>
    <mergeCell ref="B15:G15"/>
    <mergeCell ref="I15:J15"/>
    <mergeCell ref="M15:N15"/>
    <mergeCell ref="O15:P15"/>
    <mergeCell ref="Q15:R15"/>
    <mergeCell ref="B16:G16"/>
    <mergeCell ref="I16:J16"/>
    <mergeCell ref="M16:N16"/>
    <mergeCell ref="O16:P16"/>
    <mergeCell ref="Q16:R16"/>
    <mergeCell ref="B17:G17"/>
    <mergeCell ref="I17:J17"/>
    <mergeCell ref="M17:N17"/>
    <mergeCell ref="O17:P17"/>
    <mergeCell ref="Q17:R17"/>
    <mergeCell ref="B18:G18"/>
    <mergeCell ref="I18:J18"/>
    <mergeCell ref="M18:N18"/>
    <mergeCell ref="O18:P18"/>
    <mergeCell ref="Q18:R18"/>
    <mergeCell ref="B19:G19"/>
    <mergeCell ref="I19:J19"/>
    <mergeCell ref="M19:N19"/>
    <mergeCell ref="O19:P19"/>
    <mergeCell ref="Q19:R19"/>
    <mergeCell ref="B20:G20"/>
    <mergeCell ref="I20:J20"/>
    <mergeCell ref="M20:N20"/>
    <mergeCell ref="O20:P20"/>
    <mergeCell ref="Q20:R20"/>
    <mergeCell ref="B21:G21"/>
    <mergeCell ref="I21:J21"/>
    <mergeCell ref="M21:N21"/>
    <mergeCell ref="O21:P21"/>
    <mergeCell ref="Q21:R21"/>
    <mergeCell ref="B22:G22"/>
    <mergeCell ref="I22:J22"/>
    <mergeCell ref="M22:N22"/>
    <mergeCell ref="O22:P22"/>
    <mergeCell ref="Q22:R22"/>
    <mergeCell ref="B23:G23"/>
    <mergeCell ref="I23:J23"/>
    <mergeCell ref="M23:N23"/>
    <mergeCell ref="O23:P23"/>
    <mergeCell ref="Q23:R23"/>
    <mergeCell ref="B24:G24"/>
    <mergeCell ref="I24:J24"/>
    <mergeCell ref="M24:N24"/>
    <mergeCell ref="O24:P24"/>
    <mergeCell ref="Q24:R24"/>
    <mergeCell ref="B25:G25"/>
    <mergeCell ref="I25:J25"/>
    <mergeCell ref="M25:N25"/>
    <mergeCell ref="O25:P25"/>
    <mergeCell ref="Q25:R25"/>
    <mergeCell ref="B26:G26"/>
    <mergeCell ref="I26:J26"/>
    <mergeCell ref="M26:N26"/>
    <mergeCell ref="O26:P26"/>
    <mergeCell ref="Q26:R26"/>
    <mergeCell ref="B27:G27"/>
    <mergeCell ref="I27:J27"/>
    <mergeCell ref="M27:N27"/>
    <mergeCell ref="O27:P27"/>
    <mergeCell ref="Q27:R27"/>
    <mergeCell ref="B28:G28"/>
    <mergeCell ref="I28:J28"/>
    <mergeCell ref="M28:N28"/>
    <mergeCell ref="O28:P28"/>
    <mergeCell ref="Q28:R28"/>
    <mergeCell ref="B29:G29"/>
    <mergeCell ref="I29:J29"/>
    <mergeCell ref="M29:N29"/>
    <mergeCell ref="O29:P29"/>
    <mergeCell ref="Q29:R29"/>
    <mergeCell ref="B30:G30"/>
    <mergeCell ref="I30:J30"/>
    <mergeCell ref="M30:N30"/>
    <mergeCell ref="O30:P30"/>
    <mergeCell ref="Q30:R30"/>
    <mergeCell ref="B31:G31"/>
    <mergeCell ref="I31:J31"/>
    <mergeCell ref="M31:N31"/>
    <mergeCell ref="O31:P31"/>
    <mergeCell ref="Q31:R31"/>
    <mergeCell ref="B32:G32"/>
    <mergeCell ref="I32:J32"/>
    <mergeCell ref="M32:N32"/>
    <mergeCell ref="O32:P32"/>
    <mergeCell ref="Q32:R32"/>
    <mergeCell ref="B33:G33"/>
    <mergeCell ref="I33:J33"/>
    <mergeCell ref="M33:N33"/>
    <mergeCell ref="O33:P33"/>
    <mergeCell ref="Q33:R33"/>
    <mergeCell ref="B34:G34"/>
    <mergeCell ref="I34:J34"/>
    <mergeCell ref="M34:N34"/>
    <mergeCell ref="O34:P34"/>
    <mergeCell ref="Q34:R34"/>
    <mergeCell ref="B35:G35"/>
    <mergeCell ref="I35:J35"/>
    <mergeCell ref="M35:N35"/>
    <mergeCell ref="O35:P35"/>
    <mergeCell ref="Q35:R35"/>
    <mergeCell ref="B36:G36"/>
    <mergeCell ref="I36:J36"/>
    <mergeCell ref="M36:N36"/>
    <mergeCell ref="O36:P36"/>
    <mergeCell ref="Q36:R36"/>
    <mergeCell ref="B37:G37"/>
    <mergeCell ref="I37:J37"/>
    <mergeCell ref="M37:N37"/>
    <mergeCell ref="O37:P37"/>
    <mergeCell ref="Q37:R37"/>
    <mergeCell ref="B38:G38"/>
    <mergeCell ref="I38:J38"/>
    <mergeCell ref="M38:N38"/>
    <mergeCell ref="O38:P38"/>
    <mergeCell ref="Q38:R38"/>
    <mergeCell ref="B39:G39"/>
    <mergeCell ref="I39:J39"/>
    <mergeCell ref="M39:N39"/>
    <mergeCell ref="O39:P39"/>
    <mergeCell ref="Q39:R39"/>
    <mergeCell ref="B40:G40"/>
    <mergeCell ref="I40:J40"/>
    <mergeCell ref="M40:N40"/>
    <mergeCell ref="O40:P40"/>
    <mergeCell ref="Q40:R40"/>
    <mergeCell ref="B41:G41"/>
    <mergeCell ref="I41:J41"/>
    <mergeCell ref="M41:N41"/>
    <mergeCell ref="O41:P41"/>
    <mergeCell ref="Q41:R41"/>
    <mergeCell ref="B42:G42"/>
    <mergeCell ref="I42:J42"/>
    <mergeCell ref="M42:N42"/>
    <mergeCell ref="O42:P42"/>
    <mergeCell ref="Q42:R42"/>
    <mergeCell ref="B43:G43"/>
    <mergeCell ref="I43:J43"/>
    <mergeCell ref="M43:N43"/>
    <mergeCell ref="O43:P43"/>
    <mergeCell ref="Q43:R43"/>
    <mergeCell ref="B44:G44"/>
    <mergeCell ref="I44:J44"/>
    <mergeCell ref="M44:N44"/>
    <mergeCell ref="O44:P44"/>
    <mergeCell ref="Q44:R44"/>
    <mergeCell ref="B45:G45"/>
    <mergeCell ref="I45:J45"/>
    <mergeCell ref="M45:N45"/>
    <mergeCell ref="O45:P45"/>
    <mergeCell ref="Q45:R45"/>
    <mergeCell ref="B46:G46"/>
    <mergeCell ref="I46:J46"/>
    <mergeCell ref="M46:N46"/>
    <mergeCell ref="O46:P46"/>
    <mergeCell ref="Q46:R46"/>
    <mergeCell ref="B47:G47"/>
    <mergeCell ref="I47:J47"/>
    <mergeCell ref="M47:N47"/>
    <mergeCell ref="O47:P47"/>
    <mergeCell ref="Q47:R47"/>
    <mergeCell ref="B48:G48"/>
    <mergeCell ref="I48:J48"/>
    <mergeCell ref="M48:N48"/>
    <mergeCell ref="O48:P48"/>
    <mergeCell ref="Q48:R48"/>
    <mergeCell ref="B49:G49"/>
    <mergeCell ref="I49:J49"/>
    <mergeCell ref="M49:N49"/>
    <mergeCell ref="O49:P49"/>
    <mergeCell ref="Q49:R49"/>
    <mergeCell ref="B50:G50"/>
    <mergeCell ref="I50:J50"/>
    <mergeCell ref="M50:N50"/>
    <mergeCell ref="O50:P50"/>
    <mergeCell ref="Q50:R50"/>
    <mergeCell ref="B51:G51"/>
    <mergeCell ref="I51:J51"/>
    <mergeCell ref="M51:N51"/>
    <mergeCell ref="O51:P51"/>
    <mergeCell ref="Q51:R51"/>
    <mergeCell ref="B52:G52"/>
    <mergeCell ref="I52:J52"/>
    <mergeCell ref="M52:N52"/>
    <mergeCell ref="O52:P52"/>
    <mergeCell ref="Q52:R52"/>
    <mergeCell ref="B53:G53"/>
    <mergeCell ref="I53:J53"/>
    <mergeCell ref="M53:N53"/>
    <mergeCell ref="O53:P53"/>
    <mergeCell ref="Q53:R53"/>
    <mergeCell ref="B54:G54"/>
    <mergeCell ref="I54:J54"/>
    <mergeCell ref="M54:N54"/>
    <mergeCell ref="O54:P54"/>
    <mergeCell ref="Q54:R54"/>
    <mergeCell ref="B55:G55"/>
    <mergeCell ref="I55:J55"/>
    <mergeCell ref="M55:N55"/>
    <mergeCell ref="O55:P55"/>
    <mergeCell ref="Q55:R55"/>
    <mergeCell ref="B56:G56"/>
    <mergeCell ref="I56:J56"/>
    <mergeCell ref="M56:N56"/>
    <mergeCell ref="O56:P56"/>
    <mergeCell ref="Q56:R56"/>
    <mergeCell ref="B57:G57"/>
    <mergeCell ref="I57:J57"/>
    <mergeCell ref="M57:N57"/>
    <mergeCell ref="O57:P57"/>
    <mergeCell ref="Q57:R57"/>
    <mergeCell ref="B58:G58"/>
    <mergeCell ref="I58:J58"/>
    <mergeCell ref="M58:N58"/>
    <mergeCell ref="O58:P58"/>
    <mergeCell ref="Q58:R58"/>
    <mergeCell ref="B59:G59"/>
    <mergeCell ref="I59:J59"/>
    <mergeCell ref="M59:N59"/>
    <mergeCell ref="O59:P59"/>
    <mergeCell ref="Q59:R59"/>
    <mergeCell ref="B60:G60"/>
    <mergeCell ref="I60:J60"/>
    <mergeCell ref="M60:N60"/>
    <mergeCell ref="O60:P60"/>
    <mergeCell ref="Q60:R60"/>
    <mergeCell ref="B61:G61"/>
    <mergeCell ref="I61:J61"/>
    <mergeCell ref="M61:N61"/>
    <mergeCell ref="O61:P61"/>
    <mergeCell ref="Q61:R61"/>
    <mergeCell ref="B62:G62"/>
    <mergeCell ref="I62:J62"/>
    <mergeCell ref="M62:N62"/>
    <mergeCell ref="O62:P62"/>
    <mergeCell ref="Q62:R62"/>
    <mergeCell ref="B63:G63"/>
    <mergeCell ref="I63:J63"/>
    <mergeCell ref="M63:N63"/>
    <mergeCell ref="O63:P63"/>
    <mergeCell ref="Q63:R63"/>
    <mergeCell ref="B64:G64"/>
    <mergeCell ref="I64:J64"/>
    <mergeCell ref="M64:N64"/>
    <mergeCell ref="O64:P64"/>
    <mergeCell ref="Q64:R64"/>
    <mergeCell ref="B65:G65"/>
    <mergeCell ref="I65:J65"/>
    <mergeCell ref="M65:N65"/>
    <mergeCell ref="O65:P65"/>
    <mergeCell ref="Q65:R65"/>
    <mergeCell ref="B66:G66"/>
    <mergeCell ref="I66:J66"/>
    <mergeCell ref="M66:N66"/>
    <mergeCell ref="O66:P66"/>
    <mergeCell ref="Q66:R66"/>
    <mergeCell ref="B67:G67"/>
    <mergeCell ref="I67:J67"/>
    <mergeCell ref="M67:N67"/>
    <mergeCell ref="O67:P67"/>
    <mergeCell ref="Q67:R67"/>
    <mergeCell ref="B68:G68"/>
    <mergeCell ref="I68:J68"/>
    <mergeCell ref="M68:N68"/>
    <mergeCell ref="O68:P68"/>
    <mergeCell ref="Q68:R68"/>
    <mergeCell ref="B69:G69"/>
    <mergeCell ref="I69:J69"/>
    <mergeCell ref="M69:N69"/>
    <mergeCell ref="O69:P69"/>
    <mergeCell ref="Q69:R69"/>
    <mergeCell ref="B70:G70"/>
    <mergeCell ref="I70:J70"/>
    <mergeCell ref="M70:N70"/>
    <mergeCell ref="O70:P70"/>
    <mergeCell ref="Q70:R70"/>
    <mergeCell ref="B71:G71"/>
    <mergeCell ref="I71:J71"/>
    <mergeCell ref="M71:N71"/>
    <mergeCell ref="O71:P71"/>
    <mergeCell ref="Q71:R71"/>
    <mergeCell ref="B72:G72"/>
    <mergeCell ref="I72:J72"/>
    <mergeCell ref="M72:N72"/>
    <mergeCell ref="O72:P72"/>
    <mergeCell ref="Q72:R72"/>
    <mergeCell ref="B73:G73"/>
    <mergeCell ref="I73:J73"/>
    <mergeCell ref="M73:N73"/>
    <mergeCell ref="O73:P73"/>
    <mergeCell ref="Q73:R73"/>
    <mergeCell ref="B74:G74"/>
    <mergeCell ref="I74:J74"/>
    <mergeCell ref="M74:N74"/>
    <mergeCell ref="O74:P74"/>
    <mergeCell ref="Q74:R74"/>
    <mergeCell ref="B75:G75"/>
    <mergeCell ref="I75:J75"/>
    <mergeCell ref="M75:N75"/>
    <mergeCell ref="O75:P75"/>
    <mergeCell ref="Q75:R75"/>
    <mergeCell ref="B76:G76"/>
    <mergeCell ref="I76:J76"/>
    <mergeCell ref="M76:N76"/>
    <mergeCell ref="O76:P76"/>
    <mergeCell ref="Q76:R76"/>
    <mergeCell ref="B77:G77"/>
    <mergeCell ref="I77:J77"/>
    <mergeCell ref="M77:N77"/>
    <mergeCell ref="O77:P77"/>
    <mergeCell ref="Q77:R77"/>
    <mergeCell ref="B78:G78"/>
    <mergeCell ref="I78:J78"/>
    <mergeCell ref="M78:N78"/>
    <mergeCell ref="O78:P78"/>
    <mergeCell ref="Q78:R78"/>
    <mergeCell ref="B79:G79"/>
    <mergeCell ref="I79:J79"/>
    <mergeCell ref="M79:N79"/>
    <mergeCell ref="O79:P79"/>
    <mergeCell ref="Q79:R79"/>
    <mergeCell ref="B80:G80"/>
    <mergeCell ref="I80:J80"/>
    <mergeCell ref="M80:N80"/>
    <mergeCell ref="O80:P80"/>
    <mergeCell ref="Q80:R80"/>
    <mergeCell ref="B81:G81"/>
    <mergeCell ref="I81:J81"/>
    <mergeCell ref="M81:N81"/>
    <mergeCell ref="O81:P81"/>
    <mergeCell ref="Q81:R81"/>
    <mergeCell ref="B82:G82"/>
    <mergeCell ref="I82:J82"/>
    <mergeCell ref="M82:N82"/>
    <mergeCell ref="O82:P82"/>
    <mergeCell ref="Q82:R82"/>
    <mergeCell ref="B83:G83"/>
    <mergeCell ref="I83:J83"/>
    <mergeCell ref="M83:N83"/>
    <mergeCell ref="O83:P83"/>
    <mergeCell ref="Q83:R83"/>
    <mergeCell ref="B84:G84"/>
    <mergeCell ref="I84:J84"/>
    <mergeCell ref="M84:N84"/>
    <mergeCell ref="O84:P84"/>
    <mergeCell ref="Q84:R84"/>
    <mergeCell ref="B85:G85"/>
    <mergeCell ref="I85:J85"/>
    <mergeCell ref="M85:N85"/>
    <mergeCell ref="O85:P85"/>
    <mergeCell ref="Q85:R85"/>
    <mergeCell ref="B86:G86"/>
    <mergeCell ref="I86:J86"/>
    <mergeCell ref="M86:N86"/>
    <mergeCell ref="O86:P86"/>
    <mergeCell ref="Q86:R86"/>
    <mergeCell ref="B87:G87"/>
    <mergeCell ref="I87:J87"/>
    <mergeCell ref="M87:N87"/>
    <mergeCell ref="O87:P87"/>
    <mergeCell ref="Q87:R87"/>
    <mergeCell ref="B88:G88"/>
    <mergeCell ref="I88:J88"/>
    <mergeCell ref="M88:N88"/>
    <mergeCell ref="O88:P88"/>
    <mergeCell ref="Q88:R88"/>
    <mergeCell ref="B89:G89"/>
    <mergeCell ref="I89:J89"/>
    <mergeCell ref="M89:N89"/>
    <mergeCell ref="O89:P89"/>
    <mergeCell ref="Q89:R89"/>
    <mergeCell ref="B90:G90"/>
    <mergeCell ref="I90:J90"/>
    <mergeCell ref="M90:N90"/>
    <mergeCell ref="O90:P90"/>
    <mergeCell ref="Q90:R90"/>
    <mergeCell ref="B91:G91"/>
    <mergeCell ref="I91:J91"/>
    <mergeCell ref="M91:N91"/>
    <mergeCell ref="O91:P91"/>
    <mergeCell ref="Q91:R91"/>
    <mergeCell ref="B92:G92"/>
    <mergeCell ref="I92:J92"/>
    <mergeCell ref="M92:N92"/>
    <mergeCell ref="O92:P92"/>
    <mergeCell ref="Q92:R92"/>
    <mergeCell ref="B93:G93"/>
    <mergeCell ref="I93:J93"/>
    <mergeCell ref="M93:N93"/>
    <mergeCell ref="O93:P93"/>
    <mergeCell ref="Q93:R93"/>
    <mergeCell ref="B94:G94"/>
    <mergeCell ref="I94:J94"/>
    <mergeCell ref="M94:N94"/>
    <mergeCell ref="O94:P94"/>
    <mergeCell ref="Q94:R94"/>
    <mergeCell ref="B95:G95"/>
    <mergeCell ref="I95:J95"/>
    <mergeCell ref="M95:N95"/>
    <mergeCell ref="O95:P95"/>
    <mergeCell ref="Q95:R95"/>
    <mergeCell ref="B96:G96"/>
    <mergeCell ref="I96:J96"/>
    <mergeCell ref="M96:N96"/>
    <mergeCell ref="O96:P96"/>
    <mergeCell ref="Q96:R96"/>
    <mergeCell ref="B97:G97"/>
    <mergeCell ref="I97:J97"/>
    <mergeCell ref="M97:N97"/>
    <mergeCell ref="O97:P97"/>
    <mergeCell ref="Q97:R97"/>
    <mergeCell ref="B98:G98"/>
    <mergeCell ref="I98:J98"/>
    <mergeCell ref="M98:N98"/>
    <mergeCell ref="O98:P98"/>
    <mergeCell ref="Q98:R98"/>
    <mergeCell ref="B99:G99"/>
    <mergeCell ref="I99:J99"/>
    <mergeCell ref="M99:N99"/>
    <mergeCell ref="O99:P99"/>
    <mergeCell ref="Q99:R99"/>
    <mergeCell ref="B100:G100"/>
    <mergeCell ref="I100:J100"/>
    <mergeCell ref="M100:N100"/>
    <mergeCell ref="O100:P100"/>
    <mergeCell ref="Q100:R100"/>
    <mergeCell ref="A101:H101"/>
    <mergeCell ref="I101:J101"/>
    <mergeCell ref="M101:N101"/>
    <mergeCell ref="O101:P101"/>
    <mergeCell ref="Q101:R101"/>
    <mergeCell ref="A102:B102"/>
    <mergeCell ref="D102:F102"/>
    <mergeCell ref="G102:I102"/>
    <mergeCell ref="J102:Q102"/>
  </mergeCells>
  <printOptions/>
  <pageMargins left="0" right="0" top="0.39375" bottom="0.39375" header="0.5118110236220472" footer="0.5118110236220472"/>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A94"/>
  <sheetViews>
    <sheetView workbookViewId="0" topLeftCell="A1">
      <selection activeCell="A1" sqref="A1"/>
    </sheetView>
  </sheetViews>
  <sheetFormatPr defaultColWidth="9.140625" defaultRowHeight="12.75"/>
  <sheetData>
    <row r="1" ht="12.75">
      <c r="A1" t="s">
        <v>238</v>
      </c>
    </row>
    <row r="2" ht="12.75">
      <c r="A2">
        <v>0</v>
      </c>
    </row>
    <row r="3" ht="12.75">
      <c r="A3">
        <v>0</v>
      </c>
    </row>
    <row r="4" ht="12.75">
      <c r="A4">
        <v>0</v>
      </c>
    </row>
    <row r="5" ht="12.75">
      <c r="A5">
        <v>0</v>
      </c>
    </row>
    <row r="6" ht="12.75">
      <c r="A6">
        <v>0</v>
      </c>
    </row>
    <row r="7" ht="12.75">
      <c r="A7">
        <v>0</v>
      </c>
    </row>
    <row r="8" ht="12.75">
      <c r="A8">
        <v>0</v>
      </c>
    </row>
    <row r="9" ht="12.75">
      <c r="A9">
        <v>0</v>
      </c>
    </row>
    <row r="10" ht="12.75">
      <c r="A10">
        <v>0</v>
      </c>
    </row>
    <row r="11" ht="12.75">
      <c r="A11">
        <v>1080.01</v>
      </c>
    </row>
    <row r="12" ht="12.75">
      <c r="A12">
        <v>0</v>
      </c>
    </row>
    <row r="13" ht="12.75">
      <c r="A13">
        <v>28200.07</v>
      </c>
    </row>
    <row r="14" ht="12.75">
      <c r="A14">
        <v>0</v>
      </c>
    </row>
    <row r="15" ht="12.75">
      <c r="A15">
        <v>0</v>
      </c>
    </row>
    <row r="16" ht="12.75">
      <c r="A16">
        <v>0</v>
      </c>
    </row>
    <row r="17" ht="12.75">
      <c r="A17">
        <v>0</v>
      </c>
    </row>
    <row r="18" ht="12.75">
      <c r="A18">
        <v>0</v>
      </c>
    </row>
    <row r="19" ht="12.75">
      <c r="A19">
        <v>0</v>
      </c>
    </row>
    <row r="20" ht="12.75">
      <c r="A20">
        <v>0</v>
      </c>
    </row>
    <row r="21" ht="12.75">
      <c r="A21">
        <v>0</v>
      </c>
    </row>
    <row r="22" ht="12.75">
      <c r="A22">
        <v>0</v>
      </c>
    </row>
    <row r="23" ht="12.75">
      <c r="A23">
        <v>0</v>
      </c>
    </row>
    <row r="24" ht="12.75">
      <c r="A24">
        <v>0</v>
      </c>
    </row>
    <row r="25" ht="12.75">
      <c r="A25">
        <v>0</v>
      </c>
    </row>
    <row r="26" ht="12.75">
      <c r="A26">
        <v>0</v>
      </c>
    </row>
    <row r="27" ht="12.75">
      <c r="A27">
        <v>0</v>
      </c>
    </row>
    <row r="28" ht="12.75">
      <c r="A28">
        <v>0</v>
      </c>
    </row>
    <row r="29" ht="12.75">
      <c r="A29">
        <v>0</v>
      </c>
    </row>
    <row r="30" ht="12.75">
      <c r="A30">
        <v>6200.44</v>
      </c>
    </row>
    <row r="31" ht="12.75">
      <c r="A31">
        <v>10885.84</v>
      </c>
    </row>
    <row r="32" ht="12.75">
      <c r="A32">
        <v>0</v>
      </c>
    </row>
    <row r="33" ht="12.75">
      <c r="A33">
        <v>0</v>
      </c>
    </row>
    <row r="34" ht="12.75">
      <c r="A34">
        <v>0</v>
      </c>
    </row>
    <row r="35" ht="12.75">
      <c r="A35">
        <v>0</v>
      </c>
    </row>
    <row r="36" ht="12.75">
      <c r="A36">
        <v>415.38</v>
      </c>
    </row>
    <row r="37" ht="12.75">
      <c r="A37">
        <v>0</v>
      </c>
    </row>
    <row r="38" ht="12.75">
      <c r="A38">
        <v>1044.77</v>
      </c>
    </row>
    <row r="39" ht="12.75">
      <c r="A39">
        <v>318.56</v>
      </c>
    </row>
    <row r="40" ht="12.75">
      <c r="A40">
        <v>0</v>
      </c>
    </row>
    <row r="41" ht="12.75">
      <c r="A41">
        <v>0</v>
      </c>
    </row>
    <row r="42" ht="12.75">
      <c r="A42">
        <v>0</v>
      </c>
    </row>
    <row r="43" ht="12.75">
      <c r="A43">
        <v>0</v>
      </c>
    </row>
    <row r="44" ht="12.75">
      <c r="A44">
        <v>0</v>
      </c>
    </row>
    <row r="45" ht="12.75">
      <c r="A45">
        <v>0</v>
      </c>
    </row>
    <row r="46" ht="12.75">
      <c r="A46">
        <v>14150.52</v>
      </c>
    </row>
    <row r="47" ht="12.75">
      <c r="A47">
        <v>5033.7</v>
      </c>
    </row>
    <row r="48" ht="12.75">
      <c r="A48">
        <v>15786.88</v>
      </c>
    </row>
    <row r="49" ht="12.75">
      <c r="A49">
        <v>9.1</v>
      </c>
    </row>
    <row r="50" ht="12.75">
      <c r="A50">
        <v>0</v>
      </c>
    </row>
    <row r="51" ht="12.75">
      <c r="A51">
        <v>0</v>
      </c>
    </row>
    <row r="52" ht="12.75">
      <c r="A52">
        <v>0</v>
      </c>
    </row>
    <row r="53" ht="12.75">
      <c r="A53">
        <v>0</v>
      </c>
    </row>
    <row r="54" ht="12.75">
      <c r="A54">
        <v>257.5</v>
      </c>
    </row>
    <row r="55" ht="12.75">
      <c r="A55">
        <v>10593</v>
      </c>
    </row>
    <row r="56" ht="12.75">
      <c r="A56">
        <v>0</v>
      </c>
    </row>
    <row r="57" ht="12.75">
      <c r="A57">
        <v>0</v>
      </c>
    </row>
    <row r="58" ht="12.75">
      <c r="A58">
        <v>0</v>
      </c>
    </row>
    <row r="59" ht="12.75">
      <c r="A59">
        <v>0</v>
      </c>
    </row>
    <row r="60" ht="12.75">
      <c r="A60">
        <v>0</v>
      </c>
    </row>
    <row r="61" ht="12.75">
      <c r="A61">
        <v>0</v>
      </c>
    </row>
    <row r="62" ht="12.75">
      <c r="A62">
        <v>0</v>
      </c>
    </row>
    <row r="63" ht="12.75">
      <c r="A63">
        <v>0</v>
      </c>
    </row>
    <row r="64" ht="12.75">
      <c r="A64">
        <v>0</v>
      </c>
    </row>
    <row r="65" ht="12.75">
      <c r="A65">
        <v>0</v>
      </c>
    </row>
    <row r="66" ht="12.75">
      <c r="A66">
        <v>730.08</v>
      </c>
    </row>
    <row r="67" ht="12.75">
      <c r="A67">
        <v>730.08</v>
      </c>
    </row>
    <row r="68" ht="12.75">
      <c r="A68">
        <v>2017.97</v>
      </c>
    </row>
    <row r="69" ht="12.75">
      <c r="A69">
        <v>0</v>
      </c>
    </row>
    <row r="70" ht="12.75">
      <c r="A70">
        <v>0</v>
      </c>
    </row>
    <row r="71" ht="12.75">
      <c r="A71">
        <v>0</v>
      </c>
    </row>
    <row r="72" ht="12.75">
      <c r="A72">
        <v>0</v>
      </c>
    </row>
    <row r="73" ht="12.75">
      <c r="A73">
        <v>0</v>
      </c>
    </row>
    <row r="74" ht="12.75">
      <c r="A74">
        <v>0</v>
      </c>
    </row>
    <row r="75" ht="12.75">
      <c r="A75">
        <v>0</v>
      </c>
    </row>
    <row r="76" ht="12.75">
      <c r="A76">
        <v>0</v>
      </c>
    </row>
    <row r="77" ht="12.75">
      <c r="A77">
        <v>0</v>
      </c>
    </row>
    <row r="78" ht="12.75">
      <c r="A78">
        <v>0</v>
      </c>
    </row>
    <row r="79" ht="12.75">
      <c r="A79">
        <v>0</v>
      </c>
    </row>
    <row r="80" ht="12.75">
      <c r="A80">
        <v>0</v>
      </c>
    </row>
    <row r="81" ht="12.75">
      <c r="A81">
        <v>0</v>
      </c>
    </row>
    <row r="82" ht="12.75">
      <c r="A82">
        <v>0</v>
      </c>
    </row>
    <row r="83" ht="12.75">
      <c r="A83">
        <v>0</v>
      </c>
    </row>
    <row r="84" ht="12.75">
      <c r="A84">
        <v>0</v>
      </c>
    </row>
    <row r="85" ht="12.75">
      <c r="A85">
        <v>0</v>
      </c>
    </row>
    <row r="86" ht="12.75">
      <c r="A86">
        <v>0</v>
      </c>
    </row>
    <row r="87" ht="12.75">
      <c r="A87">
        <v>9003.18</v>
      </c>
    </row>
    <row r="88" ht="12.75">
      <c r="A88">
        <v>4026.52</v>
      </c>
    </row>
    <row r="89" ht="12.75">
      <c r="A89">
        <v>0</v>
      </c>
    </row>
    <row r="90" ht="12.75">
      <c r="A90">
        <v>0</v>
      </c>
    </row>
    <row r="91" ht="12.75">
      <c r="A91">
        <v>0</v>
      </c>
    </row>
    <row r="92" ht="12.75">
      <c r="A92">
        <v>0</v>
      </c>
    </row>
    <row r="93" ht="12.75">
      <c r="A93">
        <v>5229.79</v>
      </c>
    </row>
    <row r="94" ht="12.75">
      <c r="A94">
        <v>0</v>
      </c>
    </row>
  </sheetData>
  <sheetProtection selectLockedCells="1" selectUnlockedCells="1"/>
  <printOptions/>
  <pageMargins left="0.75" right="0.75" top="1" bottom="1" header="0.5" footer="0.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